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bookViews>
    <workbookView xWindow="10425" yWindow="32760" windowWidth="12450" windowHeight="10380"/>
  </bookViews>
  <sheets>
    <sheet name="Доходи" sheetId="1" r:id="rId1"/>
    <sheet name="Видатки" sheetId="2" r:id="rId2"/>
    <sheet name="Кредитування" sheetId="3" r:id="rId3"/>
    <sheet name="джерела" sheetId="4" r:id="rId4"/>
    <sheet name="порівняння" sheetId="6" r:id="rId5"/>
    <sheet name="всього по програмам" sheetId="11" r:id="rId6"/>
    <sheet name="Субвенції" sheetId="10" r:id="rId7"/>
  </sheets>
  <externalReferences>
    <externalReference r:id="rId8"/>
    <externalReference r:id="rId9"/>
    <externalReference r:id="rId10"/>
    <externalReference r:id="rId11"/>
    <externalReference r:id="rId12"/>
  </externalReferences>
  <definedNames>
    <definedName name="_Б21000" localSheetId="6">#REF!</definedName>
    <definedName name="_Б21000">#REF!</definedName>
    <definedName name="_Б22000" localSheetId="6">#REF!</definedName>
    <definedName name="_Б22000">#REF!</definedName>
    <definedName name="_Б22100" localSheetId="6">#REF!</definedName>
    <definedName name="_Б22100">#REF!</definedName>
    <definedName name="_Б22110" localSheetId="6">#REF!</definedName>
    <definedName name="_Б22110">#REF!</definedName>
    <definedName name="_Б22111" localSheetId="6">#REF!</definedName>
    <definedName name="_Б22111">#REF!</definedName>
    <definedName name="_Б22112" localSheetId="6">#REF!</definedName>
    <definedName name="_Б22112">#REF!</definedName>
    <definedName name="_Б22200" localSheetId="6">#REF!</definedName>
    <definedName name="_Б22200">#REF!</definedName>
    <definedName name="_Б23000" localSheetId="6">#REF!</definedName>
    <definedName name="_Б23000">#REF!</definedName>
    <definedName name="_Б24000" localSheetId="6">#REF!</definedName>
    <definedName name="_Б24000">#REF!</definedName>
    <definedName name="_Б25000" localSheetId="6">#REF!</definedName>
    <definedName name="_Б25000">#REF!</definedName>
    <definedName name="_Б41000" localSheetId="6">#REF!</definedName>
    <definedName name="_Б41000">#REF!</definedName>
    <definedName name="_Б42000" localSheetId="6">#REF!</definedName>
    <definedName name="_Б42000">#REF!</definedName>
    <definedName name="_Б43000" localSheetId="6">#REF!</definedName>
    <definedName name="_Б43000">#REF!</definedName>
    <definedName name="_Б44000" localSheetId="6">#REF!</definedName>
    <definedName name="_Б44000">#REF!</definedName>
    <definedName name="_Б45000" localSheetId="6">#REF!</definedName>
    <definedName name="_Б45000">#REF!</definedName>
    <definedName name="_Б46000" localSheetId="6">#REF!</definedName>
    <definedName name="_Б46000">#REF!</definedName>
    <definedName name="_ІБ900501" localSheetId="6">#REF!</definedName>
    <definedName name="_ІБ900501">#REF!</definedName>
    <definedName name="_ІБ900502" localSheetId="6">#REF!</definedName>
    <definedName name="_ІБ900502">#REF!</definedName>
    <definedName name="aa" localSheetId="6">#REF!</definedName>
    <definedName name="aa">#REF!</definedName>
    <definedName name="asdf" localSheetId="3">#REF!</definedName>
    <definedName name="asdf" localSheetId="6">#REF!</definedName>
    <definedName name="asdf">#REF!</definedName>
    <definedName name="bb" localSheetId="6">#REF!</definedName>
    <definedName name="bb">#REF!</definedName>
    <definedName name="bbb" localSheetId="6">#REF!</definedName>
    <definedName name="bbb">#REF!</definedName>
    <definedName name="Data">#REF!</definedName>
    <definedName name="Date">#REF!</definedName>
    <definedName name="Date1">#REF!</definedName>
    <definedName name="EXCEL_VER">10</definedName>
    <definedName name="PRINT_DATE">"20.04.2017 13:04:29"</definedName>
    <definedName name="PRINTER">"Eксель_Імпорт (XlRpt)  ДержКазначейство ЦА, Копичко Олександр"</definedName>
    <definedName name="REP_CREATOR">"exp07"</definedName>
    <definedName name="Z_4C83FDBF_077C_48CF_B4BE_ECDB83DBD736_.wvu.PrintTitles" localSheetId="5" hidden="1">'всього по програмам'!$A:$B,'всього по програмам'!#REF!</definedName>
    <definedName name="аа" localSheetId="3">#REF!</definedName>
    <definedName name="аа" localSheetId="6">#REF!</definedName>
    <definedName name="аа">#REF!</definedName>
    <definedName name="б2000" localSheetId="6">#REF!</definedName>
    <definedName name="б2000">#REF!</definedName>
    <definedName name="б22110" localSheetId="6">#REF!</definedName>
    <definedName name="б22110">#REF!</definedName>
    <definedName name="б24" localSheetId="6">#REF!</definedName>
    <definedName name="б24">#REF!</definedName>
    <definedName name="б25" localSheetId="6">#REF!</definedName>
    <definedName name="б25">#REF!</definedName>
    <definedName name="жж">#REF!</definedName>
    <definedName name="_xlnm.Print_Titles" localSheetId="1">Видатки!$4:$6</definedName>
    <definedName name="_xlnm.Print_Titles" localSheetId="5">'всього по програмам'!$A:$B,'всього по програмам'!$3:$4</definedName>
    <definedName name="_xlnm.Print_Titles" localSheetId="0">Доходи!$4:$6</definedName>
    <definedName name="_xlnm.Print_Titles" localSheetId="4">порівняння!$3:$5</definedName>
    <definedName name="_xlnm.Print_Titles" localSheetId="6">Субвенції!$3:$3</definedName>
    <definedName name="йййй" localSheetId="6">#REF!</definedName>
    <definedName name="йййй">#REF!</definedName>
    <definedName name="ллллл" localSheetId="3">#REF!</definedName>
    <definedName name="ллллл" localSheetId="6">#REF!</definedName>
    <definedName name="ллллл">#REF!</definedName>
    <definedName name="_xlnm.Print_Area" localSheetId="5">'всього по програмам'!$A$1:$G$124</definedName>
    <definedName name="_xlnm.Print_Area" localSheetId="0">Доходи!$A$1:$L$95</definedName>
    <definedName name="_xlnm.Print_Area" localSheetId="4">порівняння!$A$1:$N$141</definedName>
    <definedName name="_xlnm.Print_Area" localSheetId="6">Субвенції!$A$1:$F$26</definedName>
    <definedName name="оооооо" localSheetId="3">#REF!</definedName>
    <definedName name="оооооо" localSheetId="6">#REF!</definedName>
    <definedName name="оооооо">#REF!</definedName>
    <definedName name="рррр" localSheetId="3">#REF!</definedName>
    <definedName name="рррр" localSheetId="6">#REF!</definedName>
    <definedName name="рррр">#REF!</definedName>
    <definedName name="ррррр" localSheetId="3">#REF!</definedName>
    <definedName name="ррррр" localSheetId="6">#REF!</definedName>
    <definedName name="ррррр">#REF!</definedName>
    <definedName name="с" localSheetId="3">#REF!</definedName>
    <definedName name="с" localSheetId="6">#REF!</definedName>
    <definedName name="с">#REF!</definedName>
    <definedName name="щщ" localSheetId="3">#REF!</definedName>
    <definedName name="щщ" localSheetId="6">#REF!</definedName>
    <definedName name="щщ">#REF!</definedName>
  </definedNames>
  <calcPr calcId="144525" fullCalcOnLoad="1"/>
</workbook>
</file>

<file path=xl/calcChain.xml><?xml version="1.0" encoding="utf-8"?>
<calcChain xmlns="http://schemas.openxmlformats.org/spreadsheetml/2006/main">
  <c r="D5" i="10" l="1"/>
  <c r="D7" i="10"/>
  <c r="D10" i="10"/>
  <c r="D12" i="10"/>
  <c r="D14" i="10"/>
  <c r="D17" i="10"/>
  <c r="D19" i="10"/>
  <c r="D21" i="10"/>
  <c r="D23" i="10"/>
  <c r="D25" i="10"/>
  <c r="D4" i="10"/>
  <c r="E5" i="10"/>
  <c r="E7" i="10"/>
  <c r="E4" i="10" s="1"/>
  <c r="E10" i="10"/>
  <c r="E12" i="10"/>
  <c r="E14" i="10"/>
  <c r="E17" i="10"/>
  <c r="E19" i="10"/>
  <c r="E21" i="10"/>
  <c r="E23" i="10"/>
  <c r="E25" i="10"/>
  <c r="F5" i="10"/>
  <c r="F7" i="10"/>
  <c r="F4" i="10" s="1"/>
  <c r="F10" i="10"/>
  <c r="F12" i="10"/>
  <c r="F14" i="10"/>
  <c r="F17" i="10"/>
  <c r="F19" i="10"/>
  <c r="F21" i="10"/>
  <c r="F23" i="10"/>
  <c r="F25" i="10"/>
  <c r="C5" i="10"/>
  <c r="C7" i="10"/>
  <c r="C10" i="10"/>
  <c r="C12" i="10"/>
  <c r="C14" i="10"/>
  <c r="C17" i="10"/>
  <c r="C19" i="10"/>
  <c r="C21" i="10"/>
  <c r="C23" i="10"/>
  <c r="C25" i="10"/>
  <c r="C4" i="10"/>
  <c r="L140" i="6"/>
  <c r="K140" i="6"/>
  <c r="N140" i="6" s="1"/>
  <c r="J140" i="6"/>
  <c r="I140" i="6"/>
  <c r="F140" i="6"/>
  <c r="E140" i="6"/>
  <c r="C8" i="4"/>
  <c r="D8" i="4"/>
  <c r="E8" i="4"/>
  <c r="B8" i="4"/>
  <c r="F11" i="4"/>
  <c r="G11" i="4"/>
  <c r="F12" i="4"/>
  <c r="G12" i="4"/>
  <c r="F13" i="4"/>
  <c r="G13" i="4"/>
  <c r="F14" i="4"/>
  <c r="G14" i="4"/>
  <c r="J184" i="2"/>
  <c r="J183" i="2"/>
  <c r="J182" i="2"/>
  <c r="J181" i="2"/>
  <c r="J180" i="2"/>
  <c r="J179" i="2" s="1"/>
  <c r="J178" i="2"/>
  <c r="J177" i="2"/>
  <c r="J176" i="2"/>
  <c r="L176" i="2" s="1"/>
  <c r="J174" i="2"/>
  <c r="J173" i="2"/>
  <c r="J172" i="2"/>
  <c r="L172" i="2" s="1"/>
  <c r="J170" i="2"/>
  <c r="J169" i="2"/>
  <c r="J168" i="2"/>
  <c r="J167" i="2"/>
  <c r="J166" i="2"/>
  <c r="J164" i="2" s="1"/>
  <c r="L164" i="2" s="1"/>
  <c r="J165" i="2"/>
  <c r="J163" i="2"/>
  <c r="J162" i="2"/>
  <c r="J160" i="2"/>
  <c r="J159" i="2"/>
  <c r="J157" i="2"/>
  <c r="J156" i="2"/>
  <c r="J154" i="2"/>
  <c r="J153" i="2"/>
  <c r="J152" i="2"/>
  <c r="J151" i="2"/>
  <c r="J150" i="2"/>
  <c r="J149" i="2"/>
  <c r="J148" i="2"/>
  <c r="J147" i="2"/>
  <c r="J146" i="2"/>
  <c r="J145" i="2"/>
  <c r="J144" i="2"/>
  <c r="J143" i="2"/>
  <c r="J142" i="2"/>
  <c r="L142" i="2" s="1"/>
  <c r="J141" i="2"/>
  <c r="L141" i="2" s="1"/>
  <c r="J140" i="2"/>
  <c r="J139" i="2"/>
  <c r="J137" i="2"/>
  <c r="J136" i="2"/>
  <c r="J135" i="2"/>
  <c r="J133" i="2"/>
  <c r="J132" i="2"/>
  <c r="J131" i="2"/>
  <c r="J130" i="2"/>
  <c r="J129" i="2"/>
  <c r="J128" i="2" s="1"/>
  <c r="J127" i="2"/>
  <c r="J126" i="2"/>
  <c r="J125" i="2"/>
  <c r="J124" i="2"/>
  <c r="J123" i="2"/>
  <c r="J122" i="2"/>
  <c r="J121" i="2"/>
  <c r="J120" i="2"/>
  <c r="L120" i="2" s="1"/>
  <c r="J119" i="2"/>
  <c r="L119" i="2" s="1"/>
  <c r="J118" i="2"/>
  <c r="J117" i="2"/>
  <c r="J116" i="2"/>
  <c r="L116" i="2" s="1"/>
  <c r="J115" i="2"/>
  <c r="J114" i="2"/>
  <c r="J113" i="2"/>
  <c r="J112" i="2" s="1"/>
  <c r="J111" i="2"/>
  <c r="J110" i="2"/>
  <c r="J109" i="2"/>
  <c r="J108" i="2"/>
  <c r="J107" i="2"/>
  <c r="J106" i="2"/>
  <c r="J105" i="2"/>
  <c r="J104" i="2"/>
  <c r="L104" i="2" s="1"/>
  <c r="J103" i="2"/>
  <c r="J102" i="2"/>
  <c r="J101" i="2"/>
  <c r="J100" i="2"/>
  <c r="J99" i="2"/>
  <c r="J98" i="2"/>
  <c r="J97" i="2"/>
  <c r="J96" i="2"/>
  <c r="J95" i="2"/>
  <c r="J94" i="2"/>
  <c r="J93" i="2"/>
  <c r="J92" i="2"/>
  <c r="J91" i="2"/>
  <c r="J90" i="2"/>
  <c r="J89" i="2" s="1"/>
  <c r="J88" i="2"/>
  <c r="J87" i="2"/>
  <c r="J86" i="2"/>
  <c r="J85" i="2"/>
  <c r="J84" i="2"/>
  <c r="J83" i="2"/>
  <c r="J82" i="2"/>
  <c r="J81" i="2"/>
  <c r="J80" i="2"/>
  <c r="J79" i="2"/>
  <c r="J78" i="2"/>
  <c r="J77" i="2"/>
  <c r="J76" i="2"/>
  <c r="J75" i="2"/>
  <c r="J74" i="2"/>
  <c r="J73" i="2"/>
  <c r="L73" i="2" s="1"/>
  <c r="J72" i="2"/>
  <c r="J71" i="2"/>
  <c r="J69" i="2"/>
  <c r="J68" i="2"/>
  <c r="J67" i="2"/>
  <c r="J66" i="2"/>
  <c r="J65" i="2"/>
  <c r="J64" i="2"/>
  <c r="J63" i="2"/>
  <c r="J62" i="2"/>
  <c r="L62" i="2" s="1"/>
  <c r="J61" i="2"/>
  <c r="J60" i="2"/>
  <c r="J59" i="2"/>
  <c r="J58" i="2"/>
  <c r="J57" i="2"/>
  <c r="J56" i="2"/>
  <c r="J55" i="2"/>
  <c r="J54" i="2"/>
  <c r="J53" i="2"/>
  <c r="J52" i="2"/>
  <c r="J51" i="2"/>
  <c r="J50" i="2"/>
  <c r="J49" i="2"/>
  <c r="J48" i="2"/>
  <c r="J47" i="2"/>
  <c r="J46" i="2"/>
  <c r="J45" i="2"/>
  <c r="J44" i="2"/>
  <c r="J43" i="2"/>
  <c r="J42" i="2"/>
  <c r="L42" i="2" s="1"/>
  <c r="J41" i="2"/>
  <c r="J40" i="2"/>
  <c r="J39" i="2"/>
  <c r="L39" i="2" s="1"/>
  <c r="J38" i="2"/>
  <c r="J37" i="2"/>
  <c r="J36" i="2"/>
  <c r="J35" i="2"/>
  <c r="J34" i="2"/>
  <c r="L34" i="2" s="1"/>
  <c r="J33" i="2"/>
  <c r="J32" i="2"/>
  <c r="J31" i="2"/>
  <c r="L31" i="2" s="1"/>
  <c r="J30" i="2"/>
  <c r="J29" i="2" s="1"/>
  <c r="J28" i="2"/>
  <c r="J27" i="2"/>
  <c r="J26" i="2"/>
  <c r="J25" i="2"/>
  <c r="J24" i="2"/>
  <c r="J23" i="2"/>
  <c r="J22" i="2"/>
  <c r="J21" i="2"/>
  <c r="L21" i="2" s="1"/>
  <c r="J19" i="2"/>
  <c r="J18" i="2"/>
  <c r="J17" i="2"/>
  <c r="J16" i="2"/>
  <c r="J15" i="2"/>
  <c r="J14" i="2"/>
  <c r="J13" i="2" s="1"/>
  <c r="J10" i="2"/>
  <c r="J11" i="2"/>
  <c r="J12" i="2"/>
  <c r="J9" i="2"/>
  <c r="K76" i="6"/>
  <c r="M76" i="6"/>
  <c r="L76" i="6"/>
  <c r="N76" i="6"/>
  <c r="I76" i="6"/>
  <c r="J76" i="6"/>
  <c r="J75" i="6"/>
  <c r="E76" i="6"/>
  <c r="F76" i="6"/>
  <c r="K50" i="6"/>
  <c r="M50" i="6" s="1"/>
  <c r="L50" i="6"/>
  <c r="N50" i="6" s="1"/>
  <c r="E50" i="6"/>
  <c r="F50" i="6"/>
  <c r="K43" i="6"/>
  <c r="N43" i="6" s="1"/>
  <c r="L43" i="6"/>
  <c r="M43" i="6"/>
  <c r="J58" i="6"/>
  <c r="H11" i="6"/>
  <c r="G11" i="6"/>
  <c r="K12" i="6"/>
  <c r="K11" i="6"/>
  <c r="L12" i="6"/>
  <c r="L11" i="6"/>
  <c r="I12" i="6"/>
  <c r="J12" i="6"/>
  <c r="E11" i="6"/>
  <c r="F11" i="6"/>
  <c r="F12" i="6"/>
  <c r="E12" i="6"/>
  <c r="K78" i="6"/>
  <c r="L78" i="6"/>
  <c r="I78" i="6"/>
  <c r="J78" i="6"/>
  <c r="E78" i="6"/>
  <c r="F78" i="6"/>
  <c r="F75" i="6"/>
  <c r="F48" i="6"/>
  <c r="F47" i="6"/>
  <c r="F46" i="6"/>
  <c r="F45" i="6"/>
  <c r="F55" i="6"/>
  <c r="F54" i="6"/>
  <c r="F53" i="6"/>
  <c r="I73" i="6"/>
  <c r="J73" i="6"/>
  <c r="I74" i="6"/>
  <c r="J74" i="6"/>
  <c r="F74" i="6"/>
  <c r="K75" i="6"/>
  <c r="L75" i="6"/>
  <c r="I75" i="6"/>
  <c r="E75" i="6"/>
  <c r="H57" i="6"/>
  <c r="G57" i="6"/>
  <c r="D57" i="6"/>
  <c r="C57" i="6"/>
  <c r="L58" i="6"/>
  <c r="K58" i="6"/>
  <c r="M58" i="6"/>
  <c r="I58" i="6"/>
  <c r="E58" i="6"/>
  <c r="K53" i="6"/>
  <c r="L53" i="6"/>
  <c r="K54" i="6"/>
  <c r="L54" i="6"/>
  <c r="K55" i="6"/>
  <c r="L55" i="6"/>
  <c r="I53" i="6"/>
  <c r="I54" i="6"/>
  <c r="I55" i="6"/>
  <c r="E53" i="6"/>
  <c r="E54" i="6"/>
  <c r="E55" i="6"/>
  <c r="K47" i="6"/>
  <c r="L47" i="6"/>
  <c r="I47" i="6"/>
  <c r="H44" i="6"/>
  <c r="G44" i="6"/>
  <c r="D44" i="6"/>
  <c r="C44" i="6"/>
  <c r="L48" i="6"/>
  <c r="K48" i="6"/>
  <c r="L46" i="6"/>
  <c r="K46" i="6"/>
  <c r="L45" i="6"/>
  <c r="K45" i="6"/>
  <c r="I48" i="6"/>
  <c r="I46" i="6"/>
  <c r="I45" i="6"/>
  <c r="E48" i="6"/>
  <c r="E47" i="6"/>
  <c r="E45" i="6"/>
  <c r="L173" i="2"/>
  <c r="K173" i="2"/>
  <c r="I173" i="2"/>
  <c r="E173" i="2"/>
  <c r="H179" i="2"/>
  <c r="G179" i="2"/>
  <c r="F179" i="2"/>
  <c r="D179" i="2"/>
  <c r="C179" i="2"/>
  <c r="K183" i="2"/>
  <c r="L184" i="2"/>
  <c r="K184" i="2"/>
  <c r="E183" i="2"/>
  <c r="E184" i="2"/>
  <c r="H175" i="2"/>
  <c r="G175" i="2"/>
  <c r="F175" i="2"/>
  <c r="D175" i="2"/>
  <c r="C175" i="2"/>
  <c r="K178" i="2"/>
  <c r="I178" i="2"/>
  <c r="E178" i="2"/>
  <c r="K174" i="2"/>
  <c r="I174" i="2"/>
  <c r="E174" i="2"/>
  <c r="H171" i="2"/>
  <c r="G171" i="2"/>
  <c r="F171" i="2"/>
  <c r="D171" i="2"/>
  <c r="C171" i="2"/>
  <c r="H164" i="2"/>
  <c r="G164" i="2"/>
  <c r="F164" i="2"/>
  <c r="D164" i="2"/>
  <c r="C164" i="2"/>
  <c r="K170" i="2"/>
  <c r="I170" i="2"/>
  <c r="E170" i="2"/>
  <c r="H161" i="2"/>
  <c r="G161" i="2"/>
  <c r="F161" i="2"/>
  <c r="D161" i="2"/>
  <c r="C161" i="2"/>
  <c r="K163" i="2"/>
  <c r="I163" i="2"/>
  <c r="E163" i="2"/>
  <c r="H158" i="2"/>
  <c r="G158" i="2"/>
  <c r="I158" i="2"/>
  <c r="F158" i="2"/>
  <c r="D158" i="2"/>
  <c r="C158" i="2"/>
  <c r="K160" i="2"/>
  <c r="I160" i="2"/>
  <c r="E160" i="2"/>
  <c r="H155" i="2"/>
  <c r="G155" i="2"/>
  <c r="I155" i="2" s="1"/>
  <c r="F155" i="2"/>
  <c r="D155" i="2"/>
  <c r="C155" i="2"/>
  <c r="K157" i="2"/>
  <c r="L157" i="2"/>
  <c r="I157" i="2"/>
  <c r="E157" i="2"/>
  <c r="H150" i="2"/>
  <c r="G150" i="2"/>
  <c r="I150" i="2" s="1"/>
  <c r="F150" i="2"/>
  <c r="D150" i="2"/>
  <c r="C150" i="2"/>
  <c r="K154" i="2"/>
  <c r="I154" i="2"/>
  <c r="E154" i="2"/>
  <c r="H145" i="2"/>
  <c r="G145" i="2"/>
  <c r="F145" i="2"/>
  <c r="D145" i="2"/>
  <c r="C145" i="2"/>
  <c r="K149" i="2"/>
  <c r="I149" i="2"/>
  <c r="E149" i="2"/>
  <c r="H138" i="2"/>
  <c r="G138" i="2"/>
  <c r="F138" i="2"/>
  <c r="D138" i="2"/>
  <c r="C138" i="2"/>
  <c r="K143" i="2"/>
  <c r="K144" i="2"/>
  <c r="I143" i="2"/>
  <c r="I144" i="2"/>
  <c r="E143" i="2"/>
  <c r="E144" i="2"/>
  <c r="H134" i="2"/>
  <c r="G134" i="2"/>
  <c r="F134" i="2"/>
  <c r="D134" i="2"/>
  <c r="C134" i="2"/>
  <c r="K136" i="2"/>
  <c r="K137" i="2"/>
  <c r="I136" i="2"/>
  <c r="I137" i="2"/>
  <c r="E136" i="2"/>
  <c r="E137" i="2"/>
  <c r="H128" i="2"/>
  <c r="G128" i="2"/>
  <c r="F128" i="2"/>
  <c r="D128" i="2"/>
  <c r="C128" i="2"/>
  <c r="K133" i="2"/>
  <c r="I133" i="2"/>
  <c r="E133" i="2"/>
  <c r="H123" i="2"/>
  <c r="G123" i="2"/>
  <c r="F123" i="2"/>
  <c r="D123" i="2"/>
  <c r="C123" i="2"/>
  <c r="K127" i="2"/>
  <c r="I127" i="2"/>
  <c r="E127" i="2"/>
  <c r="H112" i="2"/>
  <c r="G112" i="2"/>
  <c r="F112" i="2"/>
  <c r="D112" i="2"/>
  <c r="C112" i="2"/>
  <c r="K122" i="2"/>
  <c r="I122" i="2"/>
  <c r="E122" i="2"/>
  <c r="E111" i="2"/>
  <c r="K111" i="2"/>
  <c r="H108" i="2"/>
  <c r="G108" i="2"/>
  <c r="F108" i="2"/>
  <c r="D108" i="2"/>
  <c r="C108" i="2"/>
  <c r="H89" i="2"/>
  <c r="G89" i="2"/>
  <c r="F89" i="2"/>
  <c r="D89" i="2"/>
  <c r="C89" i="2"/>
  <c r="K107" i="2"/>
  <c r="I107" i="2"/>
  <c r="E107" i="2"/>
  <c r="K103" i="2"/>
  <c r="I103" i="2"/>
  <c r="E103" i="2"/>
  <c r="H70" i="2"/>
  <c r="G70" i="2"/>
  <c r="F70" i="2"/>
  <c r="D70" i="2"/>
  <c r="C70" i="2"/>
  <c r="K88" i="2"/>
  <c r="I88" i="2"/>
  <c r="E88" i="2"/>
  <c r="H29" i="2"/>
  <c r="G29" i="2"/>
  <c r="F29" i="2"/>
  <c r="D29" i="2"/>
  <c r="C29" i="2"/>
  <c r="K69" i="2"/>
  <c r="I69" i="2"/>
  <c r="E69" i="2"/>
  <c r="K66" i="2"/>
  <c r="L66" i="2" s="1"/>
  <c r="I66" i="2"/>
  <c r="E66" i="2"/>
  <c r="K48" i="2"/>
  <c r="K49" i="2"/>
  <c r="I48" i="2"/>
  <c r="I49" i="2"/>
  <c r="E48" i="2"/>
  <c r="E49" i="2"/>
  <c r="K47" i="2"/>
  <c r="L47" i="2" s="1"/>
  <c r="I47" i="2"/>
  <c r="E47" i="2"/>
  <c r="K38" i="2"/>
  <c r="I38" i="2"/>
  <c r="E38" i="2"/>
  <c r="J19" i="1"/>
  <c r="L19" i="1" s="1"/>
  <c r="K19" i="1"/>
  <c r="I19" i="1"/>
  <c r="E19" i="1"/>
  <c r="H86" i="1"/>
  <c r="G86" i="1"/>
  <c r="F86" i="1"/>
  <c r="D86" i="1"/>
  <c r="C86" i="1"/>
  <c r="J92" i="1"/>
  <c r="K92" i="1"/>
  <c r="I92" i="1"/>
  <c r="E92" i="1"/>
  <c r="J90" i="1"/>
  <c r="K90" i="1"/>
  <c r="I90" i="1"/>
  <c r="E90" i="1"/>
  <c r="K87" i="1"/>
  <c r="J87" i="1"/>
  <c r="L87" i="1" s="1"/>
  <c r="I87" i="1"/>
  <c r="E87" i="1"/>
  <c r="E49" i="6"/>
  <c r="F49" i="6"/>
  <c r="I49" i="6"/>
  <c r="J49" i="6"/>
  <c r="K49" i="6"/>
  <c r="L49" i="6"/>
  <c r="K101" i="2"/>
  <c r="I101" i="2"/>
  <c r="E101" i="2"/>
  <c r="K61" i="2"/>
  <c r="I61" i="2"/>
  <c r="E61" i="2"/>
  <c r="H20" i="2"/>
  <c r="G20" i="2"/>
  <c r="F20" i="2"/>
  <c r="D20" i="2"/>
  <c r="C20" i="2"/>
  <c r="K21" i="2"/>
  <c r="I21" i="2"/>
  <c r="E21" i="2"/>
  <c r="H36" i="1"/>
  <c r="G36" i="1"/>
  <c r="I36" i="1" s="1"/>
  <c r="F36" i="1"/>
  <c r="D36" i="1"/>
  <c r="C36" i="1"/>
  <c r="K121" i="6"/>
  <c r="M121" i="6"/>
  <c r="L121" i="6"/>
  <c r="I121" i="6"/>
  <c r="J121" i="6"/>
  <c r="E121" i="6"/>
  <c r="F121" i="6"/>
  <c r="K35" i="6"/>
  <c r="M35" i="6" s="1"/>
  <c r="L35" i="6"/>
  <c r="I35" i="6"/>
  <c r="J35" i="6"/>
  <c r="E35" i="6"/>
  <c r="F35" i="6"/>
  <c r="F73" i="6"/>
  <c r="H76" i="1"/>
  <c r="G76" i="1"/>
  <c r="I76" i="1" s="1"/>
  <c r="F76" i="1"/>
  <c r="D77" i="1"/>
  <c r="D76" i="1" s="1"/>
  <c r="E76" i="1"/>
  <c r="E77" i="1"/>
  <c r="E78" i="1"/>
  <c r="J78" i="1"/>
  <c r="K78" i="1"/>
  <c r="I78" i="1"/>
  <c r="J45" i="1"/>
  <c r="K45" i="1"/>
  <c r="K44" i="1"/>
  <c r="K43" i="1" s="1"/>
  <c r="J44" i="1"/>
  <c r="I45" i="1"/>
  <c r="H15" i="1"/>
  <c r="G15" i="1"/>
  <c r="F15" i="1"/>
  <c r="D15" i="1"/>
  <c r="C15" i="1"/>
  <c r="J22" i="1"/>
  <c r="L22" i="1" s="1"/>
  <c r="K22" i="1"/>
  <c r="I22" i="1"/>
  <c r="E22" i="1"/>
  <c r="K19" i="2"/>
  <c r="I19" i="2"/>
  <c r="E19" i="2"/>
  <c r="E26" i="2"/>
  <c r="I26" i="2"/>
  <c r="K26" i="2"/>
  <c r="E27" i="2"/>
  <c r="I27" i="2"/>
  <c r="K27" i="2"/>
  <c r="L51" i="6"/>
  <c r="L52" i="6"/>
  <c r="L56" i="6"/>
  <c r="K51" i="6"/>
  <c r="K52" i="6"/>
  <c r="K56" i="6"/>
  <c r="F51" i="6"/>
  <c r="F52" i="6"/>
  <c r="K125" i="2"/>
  <c r="K126" i="2"/>
  <c r="I125" i="2"/>
  <c r="I126" i="2"/>
  <c r="E125" i="2"/>
  <c r="E126" i="2"/>
  <c r="K18" i="2"/>
  <c r="I18" i="2"/>
  <c r="E18" i="2"/>
  <c r="K16" i="2"/>
  <c r="I16" i="2"/>
  <c r="E16" i="2"/>
  <c r="L117" i="6"/>
  <c r="L118" i="6"/>
  <c r="K118" i="6"/>
  <c r="J117" i="6"/>
  <c r="J118" i="6"/>
  <c r="G116" i="6"/>
  <c r="H116" i="6"/>
  <c r="D116" i="6"/>
  <c r="C116" i="6"/>
  <c r="E116" i="6" s="1"/>
  <c r="K117" i="6"/>
  <c r="M117" i="6" s="1"/>
  <c r="F117" i="6"/>
  <c r="I117" i="6"/>
  <c r="E117" i="6"/>
  <c r="K37" i="1"/>
  <c r="K36" i="1" s="1"/>
  <c r="K31" i="1" s="1"/>
  <c r="J37" i="1"/>
  <c r="J36" i="1" s="1"/>
  <c r="L36" i="1" s="1"/>
  <c r="I37" i="1"/>
  <c r="L126" i="6"/>
  <c r="L127" i="6"/>
  <c r="L128" i="6"/>
  <c r="L129" i="6"/>
  <c r="K126" i="6"/>
  <c r="M126" i="6" s="1"/>
  <c r="K127" i="6"/>
  <c r="K128" i="6"/>
  <c r="M128" i="6"/>
  <c r="K129" i="6"/>
  <c r="M129" i="6"/>
  <c r="I126" i="6"/>
  <c r="I127" i="6"/>
  <c r="I128" i="6"/>
  <c r="I129" i="6"/>
  <c r="H125" i="6"/>
  <c r="G125" i="6"/>
  <c r="F126" i="6"/>
  <c r="F127" i="6"/>
  <c r="F128" i="6"/>
  <c r="F129" i="6"/>
  <c r="D125" i="6"/>
  <c r="C125" i="6"/>
  <c r="L72" i="6"/>
  <c r="M72" i="6"/>
  <c r="K72" i="6"/>
  <c r="L73" i="6"/>
  <c r="K73" i="6"/>
  <c r="L74" i="6"/>
  <c r="K74" i="6"/>
  <c r="L77" i="6"/>
  <c r="K77" i="6"/>
  <c r="L79" i="6"/>
  <c r="K79" i="6"/>
  <c r="L80" i="6"/>
  <c r="K80" i="6"/>
  <c r="L81" i="6"/>
  <c r="K81" i="6"/>
  <c r="L9" i="6"/>
  <c r="L10" i="6"/>
  <c r="L14" i="6"/>
  <c r="L15" i="6"/>
  <c r="L17" i="6"/>
  <c r="L18" i="6"/>
  <c r="L26" i="6"/>
  <c r="L27" i="6"/>
  <c r="L28" i="6"/>
  <c r="D29" i="6"/>
  <c r="H29" i="6"/>
  <c r="L33" i="6"/>
  <c r="L34" i="6"/>
  <c r="N34" i="6" s="1"/>
  <c r="L20" i="6"/>
  <c r="L40" i="6"/>
  <c r="L41" i="6"/>
  <c r="L42" i="6"/>
  <c r="L59" i="6"/>
  <c r="L61" i="6"/>
  <c r="L62" i="6"/>
  <c r="L63" i="6"/>
  <c r="L64" i="6"/>
  <c r="L65" i="6"/>
  <c r="L66" i="6"/>
  <c r="L67" i="6"/>
  <c r="L68" i="6"/>
  <c r="L69" i="6"/>
  <c r="K9" i="6"/>
  <c r="K10" i="6"/>
  <c r="K14" i="6"/>
  <c r="K15" i="6"/>
  <c r="K17" i="6"/>
  <c r="K18" i="6"/>
  <c r="K26" i="6"/>
  <c r="K27" i="6"/>
  <c r="K28" i="6"/>
  <c r="C29" i="6"/>
  <c r="G29" i="6"/>
  <c r="K29" i="6"/>
  <c r="K33" i="6"/>
  <c r="K34" i="6"/>
  <c r="K40" i="6"/>
  <c r="K41" i="6"/>
  <c r="K42" i="6"/>
  <c r="K59" i="6"/>
  <c r="K61" i="6"/>
  <c r="K62" i="6"/>
  <c r="K63" i="6"/>
  <c r="K64" i="6"/>
  <c r="K65" i="6"/>
  <c r="K66" i="6"/>
  <c r="K67" i="6"/>
  <c r="K68" i="6"/>
  <c r="K69" i="6"/>
  <c r="L137" i="6"/>
  <c r="K137" i="6"/>
  <c r="L138" i="6"/>
  <c r="K138" i="6"/>
  <c r="L139" i="6"/>
  <c r="K139" i="6"/>
  <c r="L141" i="6"/>
  <c r="K141" i="6"/>
  <c r="H8" i="6"/>
  <c r="H13" i="6"/>
  <c r="H16" i="6"/>
  <c r="H25" i="6"/>
  <c r="H32" i="6"/>
  <c r="H39" i="6"/>
  <c r="H70" i="6"/>
  <c r="H71" i="6"/>
  <c r="G8" i="6"/>
  <c r="I8" i="6"/>
  <c r="G13" i="6"/>
  <c r="I13" i="6"/>
  <c r="G16" i="6"/>
  <c r="G25" i="6"/>
  <c r="I25" i="6" s="1"/>
  <c r="G32" i="6"/>
  <c r="G39" i="6"/>
  <c r="I39" i="6"/>
  <c r="G70" i="6"/>
  <c r="G71" i="6"/>
  <c r="J137" i="6"/>
  <c r="J138" i="6"/>
  <c r="J139" i="6"/>
  <c r="J141" i="6"/>
  <c r="D8" i="6"/>
  <c r="D13" i="6"/>
  <c r="D16" i="6"/>
  <c r="D25" i="6"/>
  <c r="D32" i="6"/>
  <c r="D39" i="6"/>
  <c r="D70" i="6"/>
  <c r="D71" i="6"/>
  <c r="C8" i="6"/>
  <c r="C13" i="6"/>
  <c r="C16" i="6"/>
  <c r="E16" i="6"/>
  <c r="C25" i="6"/>
  <c r="E25" i="6"/>
  <c r="C32" i="6"/>
  <c r="E32" i="6"/>
  <c r="C39" i="6"/>
  <c r="C70" i="6"/>
  <c r="C71" i="6"/>
  <c r="E71" i="6"/>
  <c r="F137" i="6"/>
  <c r="F138" i="6"/>
  <c r="F139" i="6"/>
  <c r="F141" i="6"/>
  <c r="L113" i="6"/>
  <c r="L115" i="6"/>
  <c r="L114" i="6" s="1"/>
  <c r="L120" i="6"/>
  <c r="K113" i="6"/>
  <c r="K115" i="6"/>
  <c r="K114" i="6" s="1"/>
  <c r="K120" i="6"/>
  <c r="K119" i="6" s="1"/>
  <c r="J113" i="6"/>
  <c r="H114" i="6"/>
  <c r="G114" i="6"/>
  <c r="J120" i="6"/>
  <c r="J119" i="6"/>
  <c r="H119" i="6"/>
  <c r="G119" i="6"/>
  <c r="F113" i="6"/>
  <c r="D114" i="6"/>
  <c r="C114" i="6"/>
  <c r="E114" i="6"/>
  <c r="F118" i="6"/>
  <c r="F120" i="6"/>
  <c r="F119" i="6" s="1"/>
  <c r="D119" i="6"/>
  <c r="C119" i="6"/>
  <c r="E119" i="6"/>
  <c r="I118" i="6"/>
  <c r="E118" i="6"/>
  <c r="E120" i="6"/>
  <c r="C122" i="6"/>
  <c r="D122" i="6"/>
  <c r="H85" i="6"/>
  <c r="H84" i="6" s="1"/>
  <c r="H94" i="6"/>
  <c r="H100" i="6"/>
  <c r="H103" i="6"/>
  <c r="H106" i="6"/>
  <c r="H122" i="6"/>
  <c r="D85" i="6"/>
  <c r="D84" i="6"/>
  <c r="D94" i="6"/>
  <c r="D100" i="6"/>
  <c r="D103" i="6"/>
  <c r="D106" i="6"/>
  <c r="E59" i="6"/>
  <c r="E57" i="6"/>
  <c r="F59" i="6"/>
  <c r="F57" i="6"/>
  <c r="I59" i="6"/>
  <c r="I57" i="6"/>
  <c r="J59" i="6"/>
  <c r="J57" i="6"/>
  <c r="J40" i="6"/>
  <c r="J41" i="6"/>
  <c r="F40" i="6"/>
  <c r="F41" i="6"/>
  <c r="F42" i="6"/>
  <c r="F43" i="6"/>
  <c r="E43" i="6"/>
  <c r="E42" i="6"/>
  <c r="D8" i="2"/>
  <c r="D13" i="2"/>
  <c r="C43" i="1"/>
  <c r="C39" i="1"/>
  <c r="C40" i="1"/>
  <c r="C47" i="1"/>
  <c r="C58" i="1"/>
  <c r="C62" i="1"/>
  <c r="C61" i="1" s="1"/>
  <c r="C65" i="1"/>
  <c r="C68" i="1"/>
  <c r="E68" i="1" s="1"/>
  <c r="C73" i="1"/>
  <c r="E73" i="1" s="1"/>
  <c r="C9" i="1"/>
  <c r="C24" i="1"/>
  <c r="C28" i="1"/>
  <c r="C23" i="1" s="1"/>
  <c r="J23" i="1" s="1"/>
  <c r="C32" i="1"/>
  <c r="E32" i="1"/>
  <c r="C82" i="1"/>
  <c r="C93" i="1"/>
  <c r="C8" i="2"/>
  <c r="C13" i="2"/>
  <c r="C7" i="3"/>
  <c r="F8" i="2"/>
  <c r="F13" i="2"/>
  <c r="F9" i="1"/>
  <c r="F8" i="1" s="1"/>
  <c r="F32" i="1"/>
  <c r="F40" i="1"/>
  <c r="F39" i="1"/>
  <c r="F47" i="1"/>
  <c r="F58" i="1"/>
  <c r="F46" i="1" s="1"/>
  <c r="F62" i="1"/>
  <c r="F65" i="1"/>
  <c r="F68" i="1"/>
  <c r="F67" i="1" s="1"/>
  <c r="F73" i="1"/>
  <c r="F82" i="1"/>
  <c r="F93" i="1"/>
  <c r="F7" i="3"/>
  <c r="F10" i="3"/>
  <c r="G9" i="4"/>
  <c r="G8" i="4" s="1"/>
  <c r="G10" i="4"/>
  <c r="F9" i="4"/>
  <c r="F8" i="4" s="1"/>
  <c r="F10" i="4"/>
  <c r="J8" i="3"/>
  <c r="J9" i="3"/>
  <c r="I9" i="3"/>
  <c r="K9" i="3" s="1"/>
  <c r="G7" i="3"/>
  <c r="D7" i="3"/>
  <c r="E7" i="3" s="1"/>
  <c r="J11" i="3"/>
  <c r="J12" i="3"/>
  <c r="I8" i="3"/>
  <c r="I7" i="3" s="1"/>
  <c r="I12" i="3"/>
  <c r="K12" i="3" s="1"/>
  <c r="G10" i="3"/>
  <c r="G13" i="3" s="1"/>
  <c r="K182" i="2"/>
  <c r="K181" i="2"/>
  <c r="K180" i="2"/>
  <c r="K177" i="2"/>
  <c r="K176" i="2"/>
  <c r="K175" i="2" s="1"/>
  <c r="K172" i="2"/>
  <c r="K169" i="2"/>
  <c r="K168" i="2"/>
  <c r="K167" i="2"/>
  <c r="K166" i="2"/>
  <c r="K165" i="2"/>
  <c r="K164" i="2"/>
  <c r="K162" i="2"/>
  <c r="K159" i="2"/>
  <c r="K156" i="2"/>
  <c r="K153" i="2"/>
  <c r="K152" i="2"/>
  <c r="K151" i="2"/>
  <c r="K148" i="2"/>
  <c r="K147" i="2"/>
  <c r="K146" i="2"/>
  <c r="K139" i="2"/>
  <c r="K140" i="2"/>
  <c r="K141" i="2"/>
  <c r="K142" i="2"/>
  <c r="K135" i="2"/>
  <c r="K132" i="2"/>
  <c r="K130" i="2"/>
  <c r="K131" i="2"/>
  <c r="K129" i="2"/>
  <c r="K124" i="2"/>
  <c r="K114" i="2"/>
  <c r="K115" i="2"/>
  <c r="K116" i="2"/>
  <c r="K117" i="2"/>
  <c r="K118" i="2"/>
  <c r="K119" i="2"/>
  <c r="K120" i="2"/>
  <c r="K121" i="2"/>
  <c r="K113" i="2"/>
  <c r="K110" i="2"/>
  <c r="K109" i="2"/>
  <c r="L109" i="2" s="1"/>
  <c r="K91" i="2"/>
  <c r="K92" i="2"/>
  <c r="K93" i="2"/>
  <c r="K94" i="2"/>
  <c r="K95" i="2"/>
  <c r="K96" i="2"/>
  <c r="L96" i="2" s="1"/>
  <c r="K97" i="2"/>
  <c r="K98" i="2"/>
  <c r="K99" i="2"/>
  <c r="K100" i="2"/>
  <c r="L100" i="2" s="1"/>
  <c r="K102" i="2"/>
  <c r="K104" i="2"/>
  <c r="K105" i="2"/>
  <c r="K106" i="2"/>
  <c r="K90" i="2"/>
  <c r="K72" i="2"/>
  <c r="K73" i="2"/>
  <c r="K74" i="2"/>
  <c r="K75" i="2"/>
  <c r="K76" i="2"/>
  <c r="K77" i="2"/>
  <c r="L77" i="2" s="1"/>
  <c r="K78" i="2"/>
  <c r="L78" i="2" s="1"/>
  <c r="K79" i="2"/>
  <c r="K80" i="2"/>
  <c r="K81" i="2"/>
  <c r="K82" i="2"/>
  <c r="L82" i="2" s="1"/>
  <c r="K83" i="2"/>
  <c r="K84" i="2"/>
  <c r="K85" i="2"/>
  <c r="L85" i="2" s="1"/>
  <c r="K86" i="2"/>
  <c r="K87" i="2"/>
  <c r="K71" i="2"/>
  <c r="K31" i="2"/>
  <c r="K32" i="2"/>
  <c r="K33" i="2"/>
  <c r="K34" i="2"/>
  <c r="K35" i="2"/>
  <c r="K36" i="2"/>
  <c r="K37" i="2"/>
  <c r="K39" i="2"/>
  <c r="K40" i="2"/>
  <c r="K41" i="2"/>
  <c r="K42" i="2"/>
  <c r="K43" i="2"/>
  <c r="K44" i="2"/>
  <c r="K45" i="2"/>
  <c r="K46" i="2"/>
  <c r="L46" i="2" s="1"/>
  <c r="K50" i="2"/>
  <c r="L50" i="2" s="1"/>
  <c r="K51" i="2"/>
  <c r="L51" i="2" s="1"/>
  <c r="K52" i="2"/>
  <c r="K53" i="2"/>
  <c r="K54" i="2"/>
  <c r="K55" i="2"/>
  <c r="K56" i="2"/>
  <c r="K57" i="2"/>
  <c r="K58" i="2"/>
  <c r="L58" i="2" s="1"/>
  <c r="K59" i="2"/>
  <c r="K60" i="2"/>
  <c r="K62" i="2"/>
  <c r="K63" i="2"/>
  <c r="K64" i="2"/>
  <c r="K65" i="2"/>
  <c r="K67" i="2"/>
  <c r="L67" i="2" s="1"/>
  <c r="K68" i="2"/>
  <c r="K30" i="2"/>
  <c r="K22" i="2"/>
  <c r="K23" i="2"/>
  <c r="K24" i="2"/>
  <c r="K25" i="2"/>
  <c r="K28" i="2"/>
  <c r="K15" i="2"/>
  <c r="K17" i="2"/>
  <c r="K14" i="2"/>
  <c r="K10" i="2"/>
  <c r="K11" i="2"/>
  <c r="K12" i="2"/>
  <c r="I10" i="2"/>
  <c r="I11" i="2"/>
  <c r="I12" i="2"/>
  <c r="G13" i="2"/>
  <c r="H13" i="2"/>
  <c r="I14" i="2"/>
  <c r="I15" i="2"/>
  <c r="I17" i="2"/>
  <c r="I22" i="2"/>
  <c r="I23" i="2"/>
  <c r="I24" i="2"/>
  <c r="I25" i="2"/>
  <c r="I28" i="2"/>
  <c r="I30" i="2"/>
  <c r="I31" i="2"/>
  <c r="I32" i="2"/>
  <c r="I33" i="2"/>
  <c r="I34" i="2"/>
  <c r="I35" i="2"/>
  <c r="I36" i="2"/>
  <c r="I37" i="2"/>
  <c r="I39" i="2"/>
  <c r="I40" i="2"/>
  <c r="I41" i="2"/>
  <c r="I42" i="2"/>
  <c r="I43" i="2"/>
  <c r="I44" i="2"/>
  <c r="I45" i="2"/>
  <c r="I46" i="2"/>
  <c r="I50" i="2"/>
  <c r="I51" i="2"/>
  <c r="I52" i="2"/>
  <c r="I53" i="2"/>
  <c r="I54" i="2"/>
  <c r="I55" i="2"/>
  <c r="I56" i="2"/>
  <c r="I57" i="2"/>
  <c r="I58" i="2"/>
  <c r="I59" i="2"/>
  <c r="I60" i="2"/>
  <c r="I62" i="2"/>
  <c r="I63" i="2"/>
  <c r="I64" i="2"/>
  <c r="I65" i="2"/>
  <c r="I67" i="2"/>
  <c r="I68" i="2"/>
  <c r="I71" i="2"/>
  <c r="I72" i="2"/>
  <c r="I73" i="2"/>
  <c r="I74" i="2"/>
  <c r="I75" i="2"/>
  <c r="I76" i="2"/>
  <c r="I77" i="2"/>
  <c r="I78" i="2"/>
  <c r="I79" i="2"/>
  <c r="I80" i="2"/>
  <c r="I81" i="2"/>
  <c r="I82" i="2"/>
  <c r="I83" i="2"/>
  <c r="I84" i="2"/>
  <c r="I85" i="2"/>
  <c r="I86" i="2"/>
  <c r="I87" i="2"/>
  <c r="I90" i="2"/>
  <c r="I91" i="2"/>
  <c r="I92" i="2"/>
  <c r="I93" i="2"/>
  <c r="I94" i="2"/>
  <c r="I95" i="2"/>
  <c r="I96" i="2"/>
  <c r="I97" i="2"/>
  <c r="I98" i="2"/>
  <c r="I99" i="2"/>
  <c r="I100" i="2"/>
  <c r="I102" i="2"/>
  <c r="I104" i="2"/>
  <c r="I105" i="2"/>
  <c r="I106" i="2"/>
  <c r="I109" i="2"/>
  <c r="I110" i="2"/>
  <c r="I113" i="2"/>
  <c r="I114" i="2"/>
  <c r="I115" i="2"/>
  <c r="I116" i="2"/>
  <c r="I117" i="2"/>
  <c r="I118" i="2"/>
  <c r="I119" i="2"/>
  <c r="I120" i="2"/>
  <c r="I121" i="2"/>
  <c r="I124" i="2"/>
  <c r="I129" i="2"/>
  <c r="I130" i="2"/>
  <c r="I131" i="2"/>
  <c r="I132" i="2"/>
  <c r="I135" i="2"/>
  <c r="I139" i="2"/>
  <c r="I140" i="2"/>
  <c r="I141" i="2"/>
  <c r="I142" i="2"/>
  <c r="I146" i="2"/>
  <c r="I147" i="2"/>
  <c r="I148" i="2"/>
  <c r="I151" i="2"/>
  <c r="I152" i="2"/>
  <c r="I153" i="2"/>
  <c r="I156" i="2"/>
  <c r="I159" i="2"/>
  <c r="I161" i="2"/>
  <c r="I162" i="2"/>
  <c r="I165" i="2"/>
  <c r="I166" i="2"/>
  <c r="I167" i="2"/>
  <c r="I168" i="2"/>
  <c r="I169" i="2"/>
  <c r="I172" i="2"/>
  <c r="I176" i="2"/>
  <c r="I177" i="2"/>
  <c r="I179" i="2"/>
  <c r="I180" i="2"/>
  <c r="I181" i="2"/>
  <c r="I182" i="2"/>
  <c r="G8" i="2"/>
  <c r="H8" i="2"/>
  <c r="E14" i="2"/>
  <c r="E15" i="2"/>
  <c r="E17" i="2"/>
  <c r="E22" i="2"/>
  <c r="E23" i="2"/>
  <c r="E24" i="2"/>
  <c r="E25" i="2"/>
  <c r="E28" i="2"/>
  <c r="E30" i="2"/>
  <c r="E31" i="2"/>
  <c r="E32" i="2"/>
  <c r="E33" i="2"/>
  <c r="E34" i="2"/>
  <c r="E35" i="2"/>
  <c r="E36" i="2"/>
  <c r="E37" i="2"/>
  <c r="E39" i="2"/>
  <c r="E40" i="2"/>
  <c r="E41" i="2"/>
  <c r="E42" i="2"/>
  <c r="E43" i="2"/>
  <c r="E44" i="2"/>
  <c r="E45" i="2"/>
  <c r="E46" i="2"/>
  <c r="E50" i="2"/>
  <c r="E51" i="2"/>
  <c r="E52" i="2"/>
  <c r="E53" i="2"/>
  <c r="E54" i="2"/>
  <c r="E55" i="2"/>
  <c r="E56" i="2"/>
  <c r="E57" i="2"/>
  <c r="E58" i="2"/>
  <c r="E59" i="2"/>
  <c r="E60" i="2"/>
  <c r="E62" i="2"/>
  <c r="E63" i="2"/>
  <c r="E64" i="2"/>
  <c r="E65" i="2"/>
  <c r="E67" i="2"/>
  <c r="E68" i="2"/>
  <c r="E71" i="2"/>
  <c r="E72" i="2"/>
  <c r="E73" i="2"/>
  <c r="E74" i="2"/>
  <c r="E75" i="2"/>
  <c r="E76" i="2"/>
  <c r="E77" i="2"/>
  <c r="E78" i="2"/>
  <c r="E79" i="2"/>
  <c r="E80" i="2"/>
  <c r="E81" i="2"/>
  <c r="E82" i="2"/>
  <c r="E83" i="2"/>
  <c r="E84" i="2"/>
  <c r="E85" i="2"/>
  <c r="E86" i="2"/>
  <c r="E87" i="2"/>
  <c r="E90" i="2"/>
  <c r="E91" i="2"/>
  <c r="E92" i="2"/>
  <c r="E93" i="2"/>
  <c r="E94" i="2"/>
  <c r="E95" i="2"/>
  <c r="E96" i="2"/>
  <c r="E97" i="2"/>
  <c r="E98" i="2"/>
  <c r="E99" i="2"/>
  <c r="E100" i="2"/>
  <c r="E102" i="2"/>
  <c r="E104" i="2"/>
  <c r="E105" i="2"/>
  <c r="E106" i="2"/>
  <c r="E109" i="2"/>
  <c r="E110" i="2"/>
  <c r="E113" i="2"/>
  <c r="E114" i="2"/>
  <c r="E115" i="2"/>
  <c r="E116" i="2"/>
  <c r="E117" i="2"/>
  <c r="E118" i="2"/>
  <c r="E119" i="2"/>
  <c r="E120" i="2"/>
  <c r="E121" i="2"/>
  <c r="E124" i="2"/>
  <c r="E129" i="2"/>
  <c r="E130" i="2"/>
  <c r="E131" i="2"/>
  <c r="E132" i="2"/>
  <c r="E135" i="2"/>
  <c r="E139" i="2"/>
  <c r="E140" i="2"/>
  <c r="E141" i="2"/>
  <c r="E142" i="2"/>
  <c r="E146" i="2"/>
  <c r="E147" i="2"/>
  <c r="E148" i="2"/>
  <c r="E151" i="2"/>
  <c r="E152" i="2"/>
  <c r="E153" i="2"/>
  <c r="E156" i="2"/>
  <c r="E159" i="2"/>
  <c r="E162" i="2"/>
  <c r="E165" i="2"/>
  <c r="E166" i="2"/>
  <c r="E167" i="2"/>
  <c r="E168" i="2"/>
  <c r="E169" i="2"/>
  <c r="E172" i="2"/>
  <c r="E176" i="2"/>
  <c r="E177" i="2"/>
  <c r="E180" i="2"/>
  <c r="E181" i="2"/>
  <c r="E182" i="2"/>
  <c r="E10" i="2"/>
  <c r="E11" i="2"/>
  <c r="E12" i="2"/>
  <c r="K9" i="2"/>
  <c r="E9" i="2"/>
  <c r="I9" i="2"/>
  <c r="D82" i="1"/>
  <c r="J94" i="1"/>
  <c r="K94" i="1"/>
  <c r="K93" i="1" s="1"/>
  <c r="H93" i="1"/>
  <c r="G93" i="1"/>
  <c r="I93" i="1" s="1"/>
  <c r="E94" i="1"/>
  <c r="D93" i="1"/>
  <c r="E93" i="1" s="1"/>
  <c r="J91" i="1"/>
  <c r="K91" i="1"/>
  <c r="J89" i="1"/>
  <c r="K89" i="1"/>
  <c r="J88" i="1"/>
  <c r="K88" i="1"/>
  <c r="I91" i="1"/>
  <c r="I89" i="1"/>
  <c r="I88" i="1"/>
  <c r="E91" i="1"/>
  <c r="E89" i="1"/>
  <c r="E88" i="1"/>
  <c r="J85" i="1"/>
  <c r="L85" i="1"/>
  <c r="K85" i="1"/>
  <c r="E85" i="1"/>
  <c r="K10" i="1"/>
  <c r="K11" i="1"/>
  <c r="K12" i="1"/>
  <c r="K13" i="1"/>
  <c r="K14" i="1"/>
  <c r="K16" i="1"/>
  <c r="K17" i="1"/>
  <c r="K18" i="1"/>
  <c r="K20" i="1"/>
  <c r="K21" i="1"/>
  <c r="D24" i="1"/>
  <c r="E24" i="1" s="1"/>
  <c r="D28" i="1"/>
  <c r="K33" i="1"/>
  <c r="K34" i="1"/>
  <c r="K35" i="1"/>
  <c r="J10" i="1"/>
  <c r="J11" i="1"/>
  <c r="J12" i="1"/>
  <c r="L12" i="1" s="1"/>
  <c r="J13" i="1"/>
  <c r="J14" i="1"/>
  <c r="J16" i="1"/>
  <c r="L16" i="1" s="1"/>
  <c r="J17" i="1"/>
  <c r="L17" i="1" s="1"/>
  <c r="J18" i="1"/>
  <c r="J20" i="1"/>
  <c r="J21" i="1"/>
  <c r="J33" i="1"/>
  <c r="L33" i="1" s="1"/>
  <c r="J34" i="1"/>
  <c r="L34" i="1" s="1"/>
  <c r="J35" i="1"/>
  <c r="H9" i="1"/>
  <c r="H32" i="1"/>
  <c r="H31" i="1"/>
  <c r="G9" i="1"/>
  <c r="G8" i="1" s="1"/>
  <c r="G32" i="1"/>
  <c r="D9" i="1"/>
  <c r="D8" i="1"/>
  <c r="D32" i="1"/>
  <c r="D31" i="1"/>
  <c r="H40" i="1"/>
  <c r="H43" i="1"/>
  <c r="H47" i="1"/>
  <c r="H58" i="1"/>
  <c r="H62" i="1"/>
  <c r="H65" i="1"/>
  <c r="H68" i="1"/>
  <c r="H73" i="1"/>
  <c r="D43" i="1"/>
  <c r="E44" i="1"/>
  <c r="E18" i="1"/>
  <c r="E13" i="1"/>
  <c r="E14" i="1"/>
  <c r="J80" i="6"/>
  <c r="I80" i="6"/>
  <c r="F80" i="6"/>
  <c r="E80" i="6"/>
  <c r="E54" i="1"/>
  <c r="G94" i="6"/>
  <c r="G100" i="6"/>
  <c r="G103" i="6"/>
  <c r="G106" i="6"/>
  <c r="G122" i="6"/>
  <c r="G85" i="6"/>
  <c r="C106" i="6"/>
  <c r="C103" i="6"/>
  <c r="C100" i="6"/>
  <c r="C94" i="6"/>
  <c r="C85" i="6"/>
  <c r="C84" i="6"/>
  <c r="I86" i="1"/>
  <c r="G82" i="1"/>
  <c r="I82" i="1" s="1"/>
  <c r="G68" i="1"/>
  <c r="G73" i="1"/>
  <c r="G40" i="1"/>
  <c r="G39" i="1" s="1"/>
  <c r="I39" i="1" s="1"/>
  <c r="G47" i="1"/>
  <c r="I47" i="1" s="1"/>
  <c r="G58" i="1"/>
  <c r="G62" i="1"/>
  <c r="G65" i="1"/>
  <c r="K83" i="1"/>
  <c r="K84" i="1"/>
  <c r="J83" i="1"/>
  <c r="J84" i="1"/>
  <c r="H82" i="1"/>
  <c r="H81" i="1" s="1"/>
  <c r="H80" i="1" s="1"/>
  <c r="H135" i="6"/>
  <c r="G135" i="6"/>
  <c r="K135" i="6" s="1"/>
  <c r="D133" i="6"/>
  <c r="D132" i="6" s="1"/>
  <c r="D131" i="6" s="1"/>
  <c r="H133" i="6"/>
  <c r="G133" i="6"/>
  <c r="C133" i="6"/>
  <c r="L124" i="6"/>
  <c r="K124" i="6"/>
  <c r="L123" i="6"/>
  <c r="K123" i="6"/>
  <c r="L110" i="6"/>
  <c r="K110" i="6"/>
  <c r="L109" i="6"/>
  <c r="K109" i="6"/>
  <c r="L108" i="6"/>
  <c r="K108" i="6"/>
  <c r="L107" i="6"/>
  <c r="K107" i="6"/>
  <c r="L105" i="6"/>
  <c r="K105" i="6"/>
  <c r="L104" i="6"/>
  <c r="K104" i="6"/>
  <c r="L102" i="6"/>
  <c r="K102" i="6"/>
  <c r="K101" i="6"/>
  <c r="L101" i="6"/>
  <c r="L99" i="6"/>
  <c r="K99" i="6"/>
  <c r="L98" i="6"/>
  <c r="K98" i="6"/>
  <c r="L97" i="6"/>
  <c r="K97" i="6"/>
  <c r="L96" i="6"/>
  <c r="K96" i="6"/>
  <c r="K95" i="6"/>
  <c r="L95" i="6"/>
  <c r="L93" i="6"/>
  <c r="K93" i="6"/>
  <c r="L92" i="6"/>
  <c r="K92" i="6"/>
  <c r="L91" i="6"/>
  <c r="K91" i="6"/>
  <c r="L90" i="6"/>
  <c r="K90" i="6"/>
  <c r="L89" i="6"/>
  <c r="K89" i="6"/>
  <c r="L87" i="6"/>
  <c r="K87" i="6"/>
  <c r="L86" i="6"/>
  <c r="L85" i="6" s="1"/>
  <c r="K86" i="6"/>
  <c r="K85" i="6" s="1"/>
  <c r="L31" i="6"/>
  <c r="K31" i="6"/>
  <c r="L30" i="6"/>
  <c r="K30" i="6"/>
  <c r="L24" i="6"/>
  <c r="K24" i="6"/>
  <c r="L23" i="6"/>
  <c r="K23" i="6"/>
  <c r="L22" i="6"/>
  <c r="K22" i="6"/>
  <c r="L21" i="6"/>
  <c r="K21" i="6"/>
  <c r="J129" i="6"/>
  <c r="J128" i="6"/>
  <c r="J127" i="6"/>
  <c r="J126" i="6"/>
  <c r="J124" i="6"/>
  <c r="J123" i="6"/>
  <c r="J115" i="6"/>
  <c r="J110" i="6"/>
  <c r="J109" i="6"/>
  <c r="J108" i="6"/>
  <c r="J107" i="6"/>
  <c r="J105" i="6"/>
  <c r="J104" i="6"/>
  <c r="J102" i="6"/>
  <c r="J101" i="6"/>
  <c r="J99" i="6"/>
  <c r="J98" i="6"/>
  <c r="J97" i="6"/>
  <c r="J96" i="6"/>
  <c r="J95" i="6"/>
  <c r="J93" i="6"/>
  <c r="J92" i="6"/>
  <c r="J91" i="6"/>
  <c r="J90" i="6"/>
  <c r="J89" i="6"/>
  <c r="J87" i="6"/>
  <c r="J86" i="6"/>
  <c r="J81" i="6"/>
  <c r="J79" i="6"/>
  <c r="J77" i="6"/>
  <c r="J72" i="6"/>
  <c r="J69" i="6"/>
  <c r="J68" i="6"/>
  <c r="J67" i="6"/>
  <c r="J66" i="6"/>
  <c r="J65" i="6"/>
  <c r="J64" i="6"/>
  <c r="J63" i="6"/>
  <c r="J62" i="6"/>
  <c r="J61" i="6"/>
  <c r="J56" i="6"/>
  <c r="J52" i="6"/>
  <c r="J51" i="6"/>
  <c r="J34" i="6"/>
  <c r="J33" i="6"/>
  <c r="J31" i="6"/>
  <c r="J30" i="6"/>
  <c r="J28" i="6"/>
  <c r="J27" i="6"/>
  <c r="J26" i="6"/>
  <c r="J24" i="6"/>
  <c r="J23" i="6"/>
  <c r="J22" i="6"/>
  <c r="J21" i="6"/>
  <c r="J18" i="6"/>
  <c r="J17" i="6"/>
  <c r="J15" i="6"/>
  <c r="J14" i="6"/>
  <c r="J10" i="6"/>
  <c r="J9" i="6"/>
  <c r="F135" i="6"/>
  <c r="F134" i="6"/>
  <c r="F124" i="6"/>
  <c r="F123" i="6"/>
  <c r="F115" i="6"/>
  <c r="F110" i="6"/>
  <c r="F109" i="6"/>
  <c r="F108" i="6"/>
  <c r="F107" i="6"/>
  <c r="F105" i="6"/>
  <c r="F104" i="6"/>
  <c r="F102" i="6"/>
  <c r="F101" i="6"/>
  <c r="F99" i="6"/>
  <c r="F98" i="6"/>
  <c r="F97" i="6"/>
  <c r="F96" i="6"/>
  <c r="F95" i="6"/>
  <c r="F93" i="6"/>
  <c r="F92" i="6"/>
  <c r="F91" i="6"/>
  <c r="F90" i="6"/>
  <c r="F89" i="6"/>
  <c r="F87" i="6"/>
  <c r="F86" i="6"/>
  <c r="F81" i="6"/>
  <c r="F79" i="6"/>
  <c r="F77" i="6"/>
  <c r="F72" i="6"/>
  <c r="F69" i="6"/>
  <c r="F68" i="6"/>
  <c r="F67" i="6"/>
  <c r="F66" i="6"/>
  <c r="F65" i="6"/>
  <c r="F64" i="6"/>
  <c r="F63" i="6"/>
  <c r="F62" i="6"/>
  <c r="F61" i="6"/>
  <c r="F56" i="6"/>
  <c r="F34" i="6"/>
  <c r="F33" i="6"/>
  <c r="F31" i="6"/>
  <c r="F30" i="6"/>
  <c r="F28" i="6"/>
  <c r="F27" i="6"/>
  <c r="F26" i="6"/>
  <c r="F24" i="6"/>
  <c r="F23" i="6"/>
  <c r="F22" i="6"/>
  <c r="F21" i="6"/>
  <c r="F20" i="6"/>
  <c r="F18" i="6"/>
  <c r="F17" i="6"/>
  <c r="F15" i="6"/>
  <c r="F14" i="6"/>
  <c r="F10" i="6"/>
  <c r="F9" i="6"/>
  <c r="D40" i="1"/>
  <c r="E40" i="1"/>
  <c r="D47" i="1"/>
  <c r="D58" i="1"/>
  <c r="D62" i="1"/>
  <c r="D65" i="1"/>
  <c r="D68" i="1"/>
  <c r="D73" i="1"/>
  <c r="D67" i="1" s="1"/>
  <c r="D10" i="3"/>
  <c r="C10" i="3"/>
  <c r="I28" i="6"/>
  <c r="E28" i="6"/>
  <c r="J54" i="1"/>
  <c r="K54" i="1"/>
  <c r="I11" i="3"/>
  <c r="I10" i="3" s="1"/>
  <c r="H12" i="3"/>
  <c r="H11" i="3"/>
  <c r="J41" i="1"/>
  <c r="J40" i="1" s="1"/>
  <c r="K41" i="1"/>
  <c r="K48" i="1"/>
  <c r="K49" i="1"/>
  <c r="K50" i="1"/>
  <c r="K51" i="1"/>
  <c r="K52" i="1"/>
  <c r="K53" i="1"/>
  <c r="K55" i="1"/>
  <c r="K56" i="1"/>
  <c r="K57" i="1"/>
  <c r="K59" i="1"/>
  <c r="K58" i="1" s="1"/>
  <c r="K60" i="1"/>
  <c r="K63" i="1"/>
  <c r="K64" i="1"/>
  <c r="K66" i="1"/>
  <c r="K65" i="1"/>
  <c r="K69" i="1"/>
  <c r="K70" i="1"/>
  <c r="K71" i="1"/>
  <c r="K72" i="1"/>
  <c r="K74" i="1"/>
  <c r="K75" i="1"/>
  <c r="J48" i="1"/>
  <c r="J49" i="1"/>
  <c r="J50" i="1"/>
  <c r="L50" i="1"/>
  <c r="J51" i="1"/>
  <c r="J52" i="1"/>
  <c r="L52" i="1" s="1"/>
  <c r="J53" i="1"/>
  <c r="J55" i="1"/>
  <c r="J56" i="1"/>
  <c r="J57" i="1"/>
  <c r="J59" i="1"/>
  <c r="J58" i="1" s="1"/>
  <c r="J60" i="1"/>
  <c r="J63" i="1"/>
  <c r="L63" i="1"/>
  <c r="J64" i="1"/>
  <c r="J66" i="1"/>
  <c r="J65" i="1" s="1"/>
  <c r="J69" i="1"/>
  <c r="J70" i="1"/>
  <c r="J71" i="1"/>
  <c r="J72" i="1"/>
  <c r="J74" i="1"/>
  <c r="L74" i="1" s="1"/>
  <c r="J75" i="1"/>
  <c r="I23" i="6"/>
  <c r="E23" i="6"/>
  <c r="I96" i="6"/>
  <c r="E45" i="1"/>
  <c r="E10" i="1"/>
  <c r="I9" i="6"/>
  <c r="I10" i="6"/>
  <c r="I14" i="6"/>
  <c r="I15" i="6"/>
  <c r="I17" i="6"/>
  <c r="I18" i="6"/>
  <c r="I21" i="6"/>
  <c r="I22" i="6"/>
  <c r="I24" i="6"/>
  <c r="I26" i="6"/>
  <c r="I27" i="6"/>
  <c r="I30" i="6"/>
  <c r="I31" i="6"/>
  <c r="I33" i="6"/>
  <c r="I34" i="6"/>
  <c r="I40" i="6"/>
  <c r="I41" i="6"/>
  <c r="I51" i="6"/>
  <c r="I52" i="6"/>
  <c r="I56" i="6"/>
  <c r="I61" i="6"/>
  <c r="I62" i="6"/>
  <c r="I63" i="6"/>
  <c r="I64" i="6"/>
  <c r="I65" i="6"/>
  <c r="I66" i="6"/>
  <c r="I67" i="6"/>
  <c r="I68" i="6"/>
  <c r="I69" i="6"/>
  <c r="I72" i="6"/>
  <c r="I77" i="6"/>
  <c r="I79" i="6"/>
  <c r="I81" i="6"/>
  <c r="I86" i="6"/>
  <c r="I87" i="6"/>
  <c r="I89" i="6"/>
  <c r="I90" i="6"/>
  <c r="I91" i="6"/>
  <c r="I92" i="6"/>
  <c r="I93" i="6"/>
  <c r="I95" i="6"/>
  <c r="I97" i="6"/>
  <c r="I98" i="6"/>
  <c r="I99" i="6"/>
  <c r="I101" i="6"/>
  <c r="I102" i="6"/>
  <c r="I104" i="6"/>
  <c r="I105" i="6"/>
  <c r="I107" i="6"/>
  <c r="I108" i="6"/>
  <c r="I109" i="6"/>
  <c r="I110" i="6"/>
  <c r="I113" i="6"/>
  <c r="I115" i="6"/>
  <c r="I120" i="6"/>
  <c r="I123" i="6"/>
  <c r="I124" i="6"/>
  <c r="I137" i="6"/>
  <c r="I138" i="6"/>
  <c r="I139" i="6"/>
  <c r="I141" i="6"/>
  <c r="E52" i="6"/>
  <c r="E56" i="6"/>
  <c r="E61" i="6"/>
  <c r="E62" i="6"/>
  <c r="E63" i="6"/>
  <c r="E64" i="6"/>
  <c r="E65" i="6"/>
  <c r="E66" i="6"/>
  <c r="E67" i="6"/>
  <c r="E68" i="6"/>
  <c r="E69" i="6"/>
  <c r="E72" i="6"/>
  <c r="E77" i="6"/>
  <c r="E79" i="6"/>
  <c r="E81" i="6"/>
  <c r="E86" i="6"/>
  <c r="E87" i="6"/>
  <c r="E89" i="6"/>
  <c r="E90" i="6"/>
  <c r="E91" i="6"/>
  <c r="E92" i="6"/>
  <c r="E93" i="6"/>
  <c r="E95" i="6"/>
  <c r="E96" i="6"/>
  <c r="E97" i="6"/>
  <c r="E98" i="6"/>
  <c r="E99" i="6"/>
  <c r="E101" i="6"/>
  <c r="E102" i="6"/>
  <c r="E104" i="6"/>
  <c r="E105" i="6"/>
  <c r="E107" i="6"/>
  <c r="E108" i="6"/>
  <c r="E109" i="6"/>
  <c r="E110" i="6"/>
  <c r="E113" i="6"/>
  <c r="E115" i="6"/>
  <c r="E123" i="6"/>
  <c r="E124" i="6"/>
  <c r="E126" i="6"/>
  <c r="E127" i="6"/>
  <c r="E128" i="6"/>
  <c r="E129" i="6"/>
  <c r="E134" i="6"/>
  <c r="E135" i="6"/>
  <c r="E137" i="6"/>
  <c r="E138" i="6"/>
  <c r="E139" i="6"/>
  <c r="E141" i="6"/>
  <c r="E10" i="6"/>
  <c r="E14" i="6"/>
  <c r="E15" i="6"/>
  <c r="E17" i="6"/>
  <c r="E18" i="6"/>
  <c r="E20" i="6"/>
  <c r="E21" i="6"/>
  <c r="E22" i="6"/>
  <c r="E24" i="6"/>
  <c r="E26" i="6"/>
  <c r="E27" i="6"/>
  <c r="E30" i="6"/>
  <c r="E31" i="6"/>
  <c r="E33" i="6"/>
  <c r="E34" i="6"/>
  <c r="E40" i="6"/>
  <c r="E41" i="6"/>
  <c r="E51" i="6"/>
  <c r="E9" i="6"/>
  <c r="H7" i="3"/>
  <c r="E8" i="3"/>
  <c r="H8" i="3"/>
  <c r="E9" i="3"/>
  <c r="H9" i="3"/>
  <c r="E10" i="3"/>
  <c r="E11" i="3"/>
  <c r="E12" i="3"/>
  <c r="J25" i="1"/>
  <c r="J26" i="1"/>
  <c r="J27" i="1"/>
  <c r="K25" i="1"/>
  <c r="K26" i="1"/>
  <c r="K27" i="1"/>
  <c r="L27" i="1" s="1"/>
  <c r="J29" i="1"/>
  <c r="J30" i="1"/>
  <c r="K29" i="1"/>
  <c r="K30" i="1"/>
  <c r="I11" i="1"/>
  <c r="I12" i="1"/>
  <c r="I16" i="1"/>
  <c r="I17" i="1"/>
  <c r="I18" i="1"/>
  <c r="I20" i="1"/>
  <c r="I21" i="1"/>
  <c r="I23" i="1"/>
  <c r="G24" i="1"/>
  <c r="I24" i="1" s="1"/>
  <c r="I25" i="1"/>
  <c r="I26" i="1"/>
  <c r="I27" i="1"/>
  <c r="G28" i="1"/>
  <c r="I28" i="1" s="1"/>
  <c r="I29" i="1"/>
  <c r="I30" i="1"/>
  <c r="I33" i="1"/>
  <c r="I34" i="1"/>
  <c r="I35" i="1"/>
  <c r="I41" i="1"/>
  <c r="I42" i="1"/>
  <c r="I43" i="1"/>
  <c r="I48" i="1"/>
  <c r="I49" i="1"/>
  <c r="I50" i="1"/>
  <c r="I51" i="1"/>
  <c r="I52" i="1"/>
  <c r="I53" i="1"/>
  <c r="I55" i="1"/>
  <c r="I56" i="1"/>
  <c r="I57" i="1"/>
  <c r="I59" i="1"/>
  <c r="I60" i="1"/>
  <c r="I63" i="1"/>
  <c r="I64" i="1"/>
  <c r="I66" i="1"/>
  <c r="I69" i="1"/>
  <c r="I70" i="1"/>
  <c r="I71" i="1"/>
  <c r="I72" i="1"/>
  <c r="I74" i="1"/>
  <c r="I75" i="1"/>
  <c r="I83" i="1"/>
  <c r="I84" i="1"/>
  <c r="I10" i="1"/>
  <c r="E11" i="1"/>
  <c r="E12" i="1"/>
  <c r="E16" i="1"/>
  <c r="E17" i="1"/>
  <c r="E20" i="1"/>
  <c r="E21" i="1"/>
  <c r="E25" i="1"/>
  <c r="E26" i="1"/>
  <c r="E27" i="1"/>
  <c r="E29" i="1"/>
  <c r="E30" i="1"/>
  <c r="E33" i="1"/>
  <c r="E34" i="1"/>
  <c r="E35" i="1"/>
  <c r="E41" i="1"/>
  <c r="E42" i="1"/>
  <c r="E48" i="1"/>
  <c r="E49" i="1"/>
  <c r="E50" i="1"/>
  <c r="E51" i="1"/>
  <c r="E52" i="1"/>
  <c r="E53" i="1"/>
  <c r="E55" i="1"/>
  <c r="E56" i="1"/>
  <c r="E57" i="1"/>
  <c r="E59" i="1"/>
  <c r="E60" i="1"/>
  <c r="E63" i="1"/>
  <c r="E64" i="1"/>
  <c r="E65" i="1"/>
  <c r="E66" i="1"/>
  <c r="E69" i="1"/>
  <c r="E70" i="1"/>
  <c r="E71" i="1"/>
  <c r="E72" i="1"/>
  <c r="E74" i="1"/>
  <c r="E75" i="1"/>
  <c r="E83" i="1"/>
  <c r="E84" i="1"/>
  <c r="F28" i="1"/>
  <c r="H28" i="1"/>
  <c r="F24" i="1"/>
  <c r="H24" i="1"/>
  <c r="K8" i="3"/>
  <c r="J7" i="3"/>
  <c r="K7" i="3" s="1"/>
  <c r="I65" i="1"/>
  <c r="L83" i="1"/>
  <c r="I40" i="1"/>
  <c r="I9" i="1"/>
  <c r="H8" i="1"/>
  <c r="K82" i="1"/>
  <c r="L25" i="1"/>
  <c r="L75" i="1"/>
  <c r="L45" i="1"/>
  <c r="F81" i="1"/>
  <c r="F80" i="1"/>
  <c r="L14" i="1"/>
  <c r="H39" i="1"/>
  <c r="J73" i="1"/>
  <c r="E43" i="1"/>
  <c r="D13" i="3"/>
  <c r="C13" i="3"/>
  <c r="J76" i="1"/>
  <c r="J43" i="1"/>
  <c r="L44" i="1"/>
  <c r="L43" i="1" s="1"/>
  <c r="J77" i="1"/>
  <c r="K20" i="6"/>
  <c r="J20" i="6"/>
  <c r="I20" i="6"/>
  <c r="G61" i="1"/>
  <c r="E15" i="1"/>
  <c r="F13" i="3"/>
  <c r="E13" i="3"/>
  <c r="K40" i="1"/>
  <c r="I13" i="3"/>
  <c r="L37" i="1"/>
  <c r="L183" i="2"/>
  <c r="K179" i="2"/>
  <c r="J155" i="2"/>
  <c r="K171" i="2"/>
  <c r="L178" i="2"/>
  <c r="L174" i="2"/>
  <c r="J158" i="2"/>
  <c r="K161" i="2"/>
  <c r="L170" i="2"/>
  <c r="K158" i="2"/>
  <c r="L158" i="2" s="1"/>
  <c r="L163" i="2"/>
  <c r="J161" i="2"/>
  <c r="L161" i="2"/>
  <c r="K155" i="2"/>
  <c r="L160" i="2"/>
  <c r="K150" i="2"/>
  <c r="K145" i="2"/>
  <c r="L144" i="2"/>
  <c r="L154" i="2"/>
  <c r="L149" i="2"/>
  <c r="K138" i="2"/>
  <c r="L143" i="2"/>
  <c r="L137" i="2"/>
  <c r="E128" i="2"/>
  <c r="K134" i="2"/>
  <c r="L136" i="2"/>
  <c r="J134" i="2"/>
  <c r="L72" i="2"/>
  <c r="L94" i="2"/>
  <c r="L113" i="2"/>
  <c r="L114" i="2"/>
  <c r="K128" i="2"/>
  <c r="L135" i="2"/>
  <c r="L159" i="2"/>
  <c r="K123" i="2"/>
  <c r="L133" i="2"/>
  <c r="L127" i="2"/>
  <c r="K89" i="2"/>
  <c r="L122" i="2"/>
  <c r="K112" i="2"/>
  <c r="K70" i="2"/>
  <c r="L103" i="2"/>
  <c r="L111" i="2"/>
  <c r="L139" i="2"/>
  <c r="K108" i="2"/>
  <c r="E175" i="2"/>
  <c r="E158" i="2"/>
  <c r="E138" i="2"/>
  <c r="E112" i="2"/>
  <c r="G7" i="2"/>
  <c r="G185" i="2"/>
  <c r="I128" i="2"/>
  <c r="L107" i="2"/>
  <c r="L10" i="2"/>
  <c r="L126" i="2"/>
  <c r="E20" i="2"/>
  <c r="I164" i="2"/>
  <c r="L88" i="2"/>
  <c r="L40" i="2"/>
  <c r="L79" i="2"/>
  <c r="L105" i="2"/>
  <c r="L99" i="2"/>
  <c r="L95" i="2"/>
  <c r="L93" i="2"/>
  <c r="L110" i="2"/>
  <c r="L19" i="2"/>
  <c r="L81" i="2"/>
  <c r="L90" i="2"/>
  <c r="L102" i="2"/>
  <c r="L97" i="2"/>
  <c r="L91" i="2"/>
  <c r="L121" i="2"/>
  <c r="L117" i="2"/>
  <c r="L148" i="2"/>
  <c r="L168" i="2"/>
  <c r="L177" i="2"/>
  <c r="H7" i="2"/>
  <c r="H185" i="2" s="1"/>
  <c r="I185" i="2" s="1"/>
  <c r="I20" i="2"/>
  <c r="L61" i="2"/>
  <c r="L101" i="2"/>
  <c r="E29" i="2"/>
  <c r="L57" i="2"/>
  <c r="L69" i="2"/>
  <c r="L65" i="2"/>
  <c r="K29" i="2"/>
  <c r="I8" i="2"/>
  <c r="L38" i="2"/>
  <c r="L48" i="2"/>
  <c r="I123" i="2"/>
  <c r="E145" i="2"/>
  <c r="E123" i="2"/>
  <c r="E70" i="2"/>
  <c r="E134" i="2"/>
  <c r="E108" i="2"/>
  <c r="D7" i="2"/>
  <c r="D185" i="2"/>
  <c r="L17" i="2"/>
  <c r="L165" i="2"/>
  <c r="L49" i="2"/>
  <c r="I171" i="2"/>
  <c r="I13" i="2"/>
  <c r="L118" i="2"/>
  <c r="E164" i="2"/>
  <c r="E150" i="2"/>
  <c r="E89" i="2"/>
  <c r="L9" i="2"/>
  <c r="I175" i="2"/>
  <c r="L12" i="2"/>
  <c r="J8" i="2"/>
  <c r="L28" i="2"/>
  <c r="L24" i="2"/>
  <c r="L22" i="2"/>
  <c r="L68" i="2"/>
  <c r="L63" i="2"/>
  <c r="L60" i="2"/>
  <c r="L56" i="2"/>
  <c r="L54" i="2"/>
  <c r="L52" i="2"/>
  <c r="L32" i="2"/>
  <c r="L71" i="2"/>
  <c r="L86" i="2"/>
  <c r="L84" i="2"/>
  <c r="L106" i="2"/>
  <c r="L98" i="2"/>
  <c r="L129" i="2"/>
  <c r="I29" i="2"/>
  <c r="L11" i="2"/>
  <c r="L15" i="2"/>
  <c r="L25" i="2"/>
  <c r="L23" i="2"/>
  <c r="L44" i="2"/>
  <c r="I134" i="2"/>
  <c r="I70" i="2"/>
  <c r="L80" i="2"/>
  <c r="L74" i="2"/>
  <c r="L64" i="2"/>
  <c r="L55" i="2"/>
  <c r="L53" i="2"/>
  <c r="L37" i="2"/>
  <c r="L35" i="2"/>
  <c r="L33" i="2"/>
  <c r="L140" i="2"/>
  <c r="L152" i="2"/>
  <c r="L156" i="2"/>
  <c r="L166" i="2"/>
  <c r="L180" i="2"/>
  <c r="L182" i="2"/>
  <c r="F7" i="2"/>
  <c r="F185" i="2" s="1"/>
  <c r="E155" i="2"/>
  <c r="E13" i="2"/>
  <c r="E161" i="2"/>
  <c r="L27" i="2"/>
  <c r="I112" i="2"/>
  <c r="L153" i="2"/>
  <c r="L147" i="2"/>
  <c r="I145" i="2"/>
  <c r="L45" i="2"/>
  <c r="L43" i="2"/>
  <c r="L41" i="2"/>
  <c r="L36" i="2"/>
  <c r="E171" i="2"/>
  <c r="L59" i="2"/>
  <c r="C7" i="2"/>
  <c r="C185" i="2" s="1"/>
  <c r="E185" i="2" s="1"/>
  <c r="L18" i="2"/>
  <c r="L125" i="2"/>
  <c r="E179" i="2"/>
  <c r="L169" i="2"/>
  <c r="I138" i="2"/>
  <c r="L26" i="2"/>
  <c r="L162" i="2"/>
  <c r="I108" i="2"/>
  <c r="L76" i="2"/>
  <c r="L132" i="2"/>
  <c r="E8" i="2"/>
  <c r="L78" i="1"/>
  <c r="K73" i="1"/>
  <c r="H61" i="1"/>
  <c r="L64" i="1"/>
  <c r="K86" i="1"/>
  <c r="C81" i="1"/>
  <c r="C80" i="1" s="1"/>
  <c r="L92" i="1"/>
  <c r="E86" i="1"/>
  <c r="J86" i="1"/>
  <c r="J39" i="1"/>
  <c r="H7" i="1"/>
  <c r="G46" i="1"/>
  <c r="I46" i="1"/>
  <c r="G67" i="1"/>
  <c r="L90" i="1"/>
  <c r="L41" i="1"/>
  <c r="E28" i="1"/>
  <c r="G31" i="1"/>
  <c r="I31" i="1"/>
  <c r="J47" i="1"/>
  <c r="J46" i="1"/>
  <c r="K68" i="1"/>
  <c r="K67" i="1"/>
  <c r="L53" i="1"/>
  <c r="H67" i="1"/>
  <c r="L21" i="1"/>
  <c r="J15" i="1"/>
  <c r="K32" i="1"/>
  <c r="L10" i="1"/>
  <c r="I15" i="1"/>
  <c r="L72" i="1"/>
  <c r="L65" i="1"/>
  <c r="L70" i="1"/>
  <c r="L57" i="1"/>
  <c r="L18" i="1"/>
  <c r="J32" i="1"/>
  <c r="L73" i="1"/>
  <c r="G81" i="1"/>
  <c r="G80" i="1" s="1"/>
  <c r="I80" i="1" s="1"/>
  <c r="J28" i="1"/>
  <c r="I58" i="1"/>
  <c r="I62" i="1"/>
  <c r="E58" i="1"/>
  <c r="F31" i="1"/>
  <c r="F7" i="1" s="1"/>
  <c r="L89" i="1"/>
  <c r="I8" i="1"/>
  <c r="I61" i="1"/>
  <c r="L60" i="1"/>
  <c r="E9" i="1"/>
  <c r="D39" i="1"/>
  <c r="E39" i="1" s="1"/>
  <c r="I77" i="1"/>
  <c r="I32" i="1"/>
  <c r="L71" i="1"/>
  <c r="L55" i="1"/>
  <c r="L11" i="1"/>
  <c r="C31" i="1"/>
  <c r="E31" i="1" s="1"/>
  <c r="D81" i="1"/>
  <c r="D80" i="1" s="1"/>
  <c r="L66" i="1"/>
  <c r="L88" i="1"/>
  <c r="C46" i="1"/>
  <c r="J9" i="1"/>
  <c r="I68" i="1"/>
  <c r="K15" i="1"/>
  <c r="L15" i="1" s="1"/>
  <c r="C67" i="1"/>
  <c r="E67" i="1" s="1"/>
  <c r="K77" i="1"/>
  <c r="L77" i="1" s="1"/>
  <c r="L30" i="1"/>
  <c r="L26" i="1"/>
  <c r="K62" i="1"/>
  <c r="K61" i="1" s="1"/>
  <c r="I73" i="1"/>
  <c r="H46" i="1"/>
  <c r="E82" i="1"/>
  <c r="L59" i="1"/>
  <c r="D46" i="1"/>
  <c r="L56" i="1"/>
  <c r="L51" i="1"/>
  <c r="L48" i="1"/>
  <c r="K39" i="1"/>
  <c r="L39" i="1" s="1"/>
  <c r="K28" i="1"/>
  <c r="L29" i="1"/>
  <c r="K24" i="1"/>
  <c r="L20" i="1"/>
  <c r="C8" i="1"/>
  <c r="E8" i="1" s="1"/>
  <c r="H10" i="3"/>
  <c r="J10" i="3"/>
  <c r="L49" i="1"/>
  <c r="K47" i="1"/>
  <c r="K46" i="1" s="1"/>
  <c r="D61" i="1"/>
  <c r="E62" i="1"/>
  <c r="J82" i="1"/>
  <c r="L84" i="1"/>
  <c r="K13" i="2"/>
  <c r="L14" i="2"/>
  <c r="K11" i="3"/>
  <c r="I81" i="1"/>
  <c r="J24" i="1"/>
  <c r="L69" i="1"/>
  <c r="J68" i="1"/>
  <c r="I89" i="2"/>
  <c r="J62" i="1"/>
  <c r="L13" i="1"/>
  <c r="K9" i="1"/>
  <c r="L94" i="1"/>
  <c r="J93" i="1"/>
  <c r="L93" i="1" s="1"/>
  <c r="K20" i="2"/>
  <c r="L40" i="1"/>
  <c r="K8" i="2"/>
  <c r="K7" i="2" s="1"/>
  <c r="L58" i="1"/>
  <c r="L35" i="1"/>
  <c r="L87" i="2"/>
  <c r="L131" i="2"/>
  <c r="L83" i="2"/>
  <c r="F61" i="1"/>
  <c r="L75" i="2"/>
  <c r="K76" i="1"/>
  <c r="L76" i="1"/>
  <c r="I7" i="2"/>
  <c r="L155" i="2"/>
  <c r="E7" i="2"/>
  <c r="L134" i="2"/>
  <c r="I67" i="1"/>
  <c r="J8" i="1"/>
  <c r="G7" i="1"/>
  <c r="I7" i="1"/>
  <c r="G38" i="1"/>
  <c r="L28" i="1"/>
  <c r="H38" i="1"/>
  <c r="H79" i="1" s="1"/>
  <c r="L86" i="1"/>
  <c r="L32" i="1"/>
  <c r="K81" i="1"/>
  <c r="K80" i="1" s="1"/>
  <c r="E46" i="1"/>
  <c r="E81" i="1"/>
  <c r="C7" i="1"/>
  <c r="D38" i="1"/>
  <c r="L47" i="1"/>
  <c r="L24" i="1"/>
  <c r="J13" i="3"/>
  <c r="K13" i="3"/>
  <c r="K10" i="3"/>
  <c r="L62" i="1"/>
  <c r="J61" i="1"/>
  <c r="L61" i="1" s="1"/>
  <c r="L82" i="1"/>
  <c r="J81" i="1"/>
  <c r="J80" i="1" s="1"/>
  <c r="K8" i="1"/>
  <c r="L8" i="1" s="1"/>
  <c r="L9" i="1"/>
  <c r="L68" i="1"/>
  <c r="J67" i="1"/>
  <c r="L67" i="1" s="1"/>
  <c r="G79" i="1"/>
  <c r="L8" i="2"/>
  <c r="I38" i="1"/>
  <c r="I119" i="6"/>
  <c r="N78" i="6"/>
  <c r="M127" i="6"/>
  <c r="M33" i="6"/>
  <c r="H7" i="6"/>
  <c r="M78" i="6"/>
  <c r="M18" i="6"/>
  <c r="M12" i="6"/>
  <c r="G7" i="6"/>
  <c r="J11" i="6"/>
  <c r="M26" i="6"/>
  <c r="F13" i="6"/>
  <c r="N14" i="6"/>
  <c r="E8" i="6"/>
  <c r="M11" i="6"/>
  <c r="N11" i="6"/>
  <c r="I11" i="6"/>
  <c r="N12" i="6"/>
  <c r="L100" i="6"/>
  <c r="E133" i="6"/>
  <c r="L57" i="6"/>
  <c r="N35" i="6"/>
  <c r="M46" i="6"/>
  <c r="N75" i="6"/>
  <c r="I32" i="6"/>
  <c r="I114" i="6"/>
  <c r="M55" i="6"/>
  <c r="M53" i="6"/>
  <c r="G134" i="6"/>
  <c r="K134" i="6" s="1"/>
  <c r="E122" i="6"/>
  <c r="M14" i="6"/>
  <c r="M139" i="6"/>
  <c r="M81" i="6"/>
  <c r="M54" i="6"/>
  <c r="C132" i="6"/>
  <c r="C131" i="6"/>
  <c r="D60" i="6"/>
  <c r="M41" i="6"/>
  <c r="M75" i="6"/>
  <c r="N58" i="6"/>
  <c r="M73" i="6"/>
  <c r="E44" i="6"/>
  <c r="N47" i="6"/>
  <c r="N55" i="6"/>
  <c r="N54" i="6"/>
  <c r="N53" i="6"/>
  <c r="K57" i="6"/>
  <c r="N62" i="6"/>
  <c r="G60" i="6"/>
  <c r="M47" i="6"/>
  <c r="N23" i="6"/>
  <c r="N96" i="6"/>
  <c r="M101" i="6"/>
  <c r="M104" i="6"/>
  <c r="N109" i="6"/>
  <c r="K133" i="6"/>
  <c r="M69" i="6"/>
  <c r="M65" i="6"/>
  <c r="N15" i="6"/>
  <c r="M49" i="6"/>
  <c r="F133" i="6"/>
  <c r="N21" i="6"/>
  <c r="M30" i="6"/>
  <c r="M93" i="6"/>
  <c r="N98" i="6"/>
  <c r="M107" i="6"/>
  <c r="L122" i="6"/>
  <c r="I135" i="6"/>
  <c r="K106" i="6"/>
  <c r="I116" i="6"/>
  <c r="M118" i="6"/>
  <c r="M31" i="6"/>
  <c r="N87" i="6"/>
  <c r="M90" i="6"/>
  <c r="M97" i="6"/>
  <c r="M99" i="6"/>
  <c r="M105" i="6"/>
  <c r="K122" i="6"/>
  <c r="J106" i="6"/>
  <c r="G19" i="6"/>
  <c r="N72" i="6"/>
  <c r="N56" i="6"/>
  <c r="N27" i="6"/>
  <c r="N65" i="6"/>
  <c r="N69" i="6"/>
  <c r="K16" i="6"/>
  <c r="M120" i="6"/>
  <c r="G132" i="6"/>
  <c r="D38" i="6"/>
  <c r="D37" i="6"/>
  <c r="E85" i="6"/>
  <c r="M23" i="6"/>
  <c r="M109" i="6"/>
  <c r="E125" i="6"/>
  <c r="N139" i="6"/>
  <c r="M87" i="6"/>
  <c r="E100" i="6"/>
  <c r="M64" i="6"/>
  <c r="N66" i="6"/>
  <c r="M62" i="6"/>
  <c r="M42" i="6"/>
  <c r="N128" i="6"/>
  <c r="J116" i="6"/>
  <c r="N64" i="6"/>
  <c r="J135" i="6"/>
  <c r="K116" i="6"/>
  <c r="K112" i="6" s="1"/>
  <c r="F85" i="6"/>
  <c r="J39" i="6"/>
  <c r="M137" i="6"/>
  <c r="N42" i="6"/>
  <c r="L32" i="6"/>
  <c r="M56" i="6"/>
  <c r="F114" i="6"/>
  <c r="N24" i="6"/>
  <c r="F106" i="6"/>
  <c r="J32" i="6"/>
  <c r="J8" i="6"/>
  <c r="M66" i="6"/>
  <c r="N117" i="6"/>
  <c r="M123" i="6"/>
  <c r="F100" i="6"/>
  <c r="I100" i="6"/>
  <c r="F94" i="6"/>
  <c r="J103" i="6"/>
  <c r="F122" i="6"/>
  <c r="J114" i="6"/>
  <c r="M138" i="6"/>
  <c r="M20" i="6"/>
  <c r="N18" i="6"/>
  <c r="M80" i="6"/>
  <c r="N127" i="6"/>
  <c r="J44" i="6"/>
  <c r="M45" i="6"/>
  <c r="M48" i="6"/>
  <c r="M52" i="6"/>
  <c r="F44" i="6"/>
  <c r="F32" i="6"/>
  <c r="F132" i="6"/>
  <c r="G112" i="6"/>
  <c r="G111" i="6" s="1"/>
  <c r="G88" i="6"/>
  <c r="N20" i="6"/>
  <c r="I103" i="6"/>
  <c r="N90" i="6"/>
  <c r="C112" i="6"/>
  <c r="E112" i="6" s="1"/>
  <c r="H112" i="6"/>
  <c r="H111" i="6" s="1"/>
  <c r="J71" i="6"/>
  <c r="H19" i="6"/>
  <c r="M67" i="6"/>
  <c r="K32" i="6"/>
  <c r="L16" i="6"/>
  <c r="N80" i="6"/>
  <c r="M77" i="6"/>
  <c r="L125" i="6"/>
  <c r="D112" i="6"/>
  <c r="D111" i="6" s="1"/>
  <c r="N52" i="6"/>
  <c r="N49" i="6"/>
  <c r="N48" i="6"/>
  <c r="L44" i="6"/>
  <c r="J100" i="6"/>
  <c r="N31" i="6"/>
  <c r="K103" i="6"/>
  <c r="N105" i="6"/>
  <c r="M89" i="6"/>
  <c r="M91" i="6"/>
  <c r="N93" i="6"/>
  <c r="M96" i="6"/>
  <c r="E94" i="6"/>
  <c r="E103" i="6"/>
  <c r="J122" i="6"/>
  <c r="J70" i="6"/>
  <c r="N138" i="6"/>
  <c r="N137" i="6"/>
  <c r="M15" i="6"/>
  <c r="N129" i="6"/>
  <c r="E132" i="6"/>
  <c r="M34" i="6"/>
  <c r="M24" i="6"/>
  <c r="D88" i="6"/>
  <c r="D83" i="6"/>
  <c r="I106" i="6"/>
  <c r="N113" i="6"/>
  <c r="E29" i="6"/>
  <c r="M68" i="6"/>
  <c r="L70" i="6"/>
  <c r="J29" i="6"/>
  <c r="N46" i="6"/>
  <c r="N45" i="6"/>
  <c r="K44" i="6"/>
  <c r="D130" i="6"/>
  <c r="K84" i="6"/>
  <c r="M85" i="6"/>
  <c r="H60" i="6"/>
  <c r="N123" i="6"/>
  <c r="L135" i="6"/>
  <c r="N135" i="6"/>
  <c r="K13" i="6"/>
  <c r="N89" i="6"/>
  <c r="N99" i="6"/>
  <c r="D7" i="6"/>
  <c r="J125" i="6"/>
  <c r="I70" i="6"/>
  <c r="F29" i="6"/>
  <c r="F8" i="6"/>
  <c r="E106" i="6"/>
  <c r="J25" i="6"/>
  <c r="H134" i="6"/>
  <c r="I71" i="6"/>
  <c r="L29" i="6"/>
  <c r="N29" i="6"/>
  <c r="M59" i="6"/>
  <c r="M57" i="6"/>
  <c r="D19" i="6"/>
  <c r="H38" i="6"/>
  <c r="H37" i="6" s="1"/>
  <c r="I29" i="6"/>
  <c r="M27" i="6"/>
  <c r="M17" i="6"/>
  <c r="N9" i="6"/>
  <c r="N81" i="6"/>
  <c r="M113" i="6"/>
  <c r="N115" i="6"/>
  <c r="N77" i="6"/>
  <c r="N91" i="6"/>
  <c r="N141" i="6"/>
  <c r="F125" i="6"/>
  <c r="F71" i="6"/>
  <c r="C88" i="6"/>
  <c r="L13" i="6"/>
  <c r="M115" i="6"/>
  <c r="J85" i="6"/>
  <c r="N17" i="6"/>
  <c r="N33" i="6"/>
  <c r="M21" i="6"/>
  <c r="N30" i="6"/>
  <c r="N101" i="6"/>
  <c r="N107" i="6"/>
  <c r="F116" i="6"/>
  <c r="F112" i="6" s="1"/>
  <c r="E39" i="6"/>
  <c r="F16" i="6"/>
  <c r="N68" i="6"/>
  <c r="N26" i="6"/>
  <c r="L25" i="6"/>
  <c r="N121" i="6"/>
  <c r="H88" i="6"/>
  <c r="I94" i="6"/>
  <c r="M114" i="6"/>
  <c r="N114" i="6"/>
  <c r="N59" i="6"/>
  <c r="N57" i="6" s="1"/>
  <c r="N126" i="6"/>
  <c r="K125" i="6"/>
  <c r="M22" i="6"/>
  <c r="N22" i="6"/>
  <c r="M86" i="6"/>
  <c r="N86" i="6"/>
  <c r="N97" i="6"/>
  <c r="M102" i="6"/>
  <c r="K100" i="6"/>
  <c r="N102" i="6"/>
  <c r="H132" i="6"/>
  <c r="L133" i="6"/>
  <c r="J133" i="6"/>
  <c r="I133" i="6"/>
  <c r="E84" i="6"/>
  <c r="F84" i="6"/>
  <c r="G84" i="6"/>
  <c r="J84" i="6" s="1"/>
  <c r="I85" i="6"/>
  <c r="G38" i="6"/>
  <c r="N67" i="6"/>
  <c r="N63" i="6"/>
  <c r="M63" i="6"/>
  <c r="M79" i="6"/>
  <c r="N79" i="6"/>
  <c r="N74" i="6"/>
  <c r="K71" i="6"/>
  <c r="M74" i="6"/>
  <c r="N73" i="6"/>
  <c r="L71" i="6"/>
  <c r="I125" i="6"/>
  <c r="M51" i="6"/>
  <c r="N51" i="6"/>
  <c r="F103" i="6"/>
  <c r="N92" i="6"/>
  <c r="M92" i="6"/>
  <c r="M108" i="6"/>
  <c r="N108" i="6"/>
  <c r="L106" i="6"/>
  <c r="M110" i="6"/>
  <c r="N110" i="6"/>
  <c r="M124" i="6"/>
  <c r="N124" i="6"/>
  <c r="I122" i="6"/>
  <c r="N120" i="6"/>
  <c r="N119" i="6" s="1"/>
  <c r="L119" i="6"/>
  <c r="M119" i="6" s="1"/>
  <c r="E70" i="6"/>
  <c r="C60" i="6"/>
  <c r="J13" i="6"/>
  <c r="I44" i="6"/>
  <c r="K94" i="6"/>
  <c r="N95" i="6"/>
  <c r="L103" i="6"/>
  <c r="N104" i="6"/>
  <c r="I16" i="6"/>
  <c r="J16" i="6"/>
  <c r="J94" i="6"/>
  <c r="M95" i="6"/>
  <c r="L84" i="6"/>
  <c r="N85" i="6"/>
  <c r="M98" i="6"/>
  <c r="L94" i="6"/>
  <c r="F70" i="6"/>
  <c r="K70" i="6"/>
  <c r="M61" i="6"/>
  <c r="N61" i="6"/>
  <c r="N41" i="6"/>
  <c r="L39" i="6"/>
  <c r="M10" i="6"/>
  <c r="L8" i="6"/>
  <c r="L116" i="6"/>
  <c r="N118" i="6"/>
  <c r="F39" i="6"/>
  <c r="K39" i="6"/>
  <c r="M28" i="6"/>
  <c r="N10" i="6"/>
  <c r="M40" i="6"/>
  <c r="N40" i="6"/>
  <c r="C38" i="6"/>
  <c r="C19" i="6"/>
  <c r="F25" i="6"/>
  <c r="N28" i="6"/>
  <c r="K25" i="6"/>
  <c r="C7" i="6"/>
  <c r="C36" i="6"/>
  <c r="E13" i="6"/>
  <c r="K8" i="6"/>
  <c r="K7" i="6" s="1"/>
  <c r="M9" i="6"/>
  <c r="M122" i="6"/>
  <c r="M100" i="6"/>
  <c r="L7" i="6"/>
  <c r="N122" i="6"/>
  <c r="M16" i="6"/>
  <c r="N16" i="6"/>
  <c r="J112" i="6"/>
  <c r="N32" i="6"/>
  <c r="G131" i="6"/>
  <c r="G130" i="6"/>
  <c r="E60" i="6"/>
  <c r="E88" i="6"/>
  <c r="J60" i="6"/>
  <c r="M125" i="6"/>
  <c r="G36" i="6"/>
  <c r="K19" i="6"/>
  <c r="I19" i="6"/>
  <c r="K132" i="6"/>
  <c r="M29" i="6"/>
  <c r="N116" i="6"/>
  <c r="J19" i="6"/>
  <c r="N71" i="6"/>
  <c r="I112" i="6"/>
  <c r="F60" i="6"/>
  <c r="N100" i="6"/>
  <c r="M39" i="6"/>
  <c r="L19" i="6"/>
  <c r="M71" i="6"/>
  <c r="M32" i="6"/>
  <c r="L60" i="6"/>
  <c r="N13" i="6"/>
  <c r="N44" i="6"/>
  <c r="E19" i="6"/>
  <c r="C111" i="6"/>
  <c r="E111" i="6" s="1"/>
  <c r="I60" i="6"/>
  <c r="M44" i="6"/>
  <c r="D36" i="6"/>
  <c r="D6" i="6" s="1"/>
  <c r="L38" i="6"/>
  <c r="L37" i="6"/>
  <c r="M13" i="6"/>
  <c r="M135" i="6"/>
  <c r="M84" i="6"/>
  <c r="I134" i="6"/>
  <c r="J134" i="6"/>
  <c r="L134" i="6"/>
  <c r="F19" i="6"/>
  <c r="K38" i="6"/>
  <c r="K37" i="6" s="1"/>
  <c r="F88" i="6"/>
  <c r="M8" i="6"/>
  <c r="E131" i="6"/>
  <c r="C130" i="6"/>
  <c r="E130" i="6"/>
  <c r="N8" i="6"/>
  <c r="C83" i="6"/>
  <c r="E83" i="6" s="1"/>
  <c r="F131" i="6"/>
  <c r="N39" i="6"/>
  <c r="M94" i="6"/>
  <c r="K88" i="6"/>
  <c r="M133" i="6"/>
  <c r="N133" i="6"/>
  <c r="N125" i="6"/>
  <c r="J7" i="6"/>
  <c r="H36" i="6"/>
  <c r="N106" i="6"/>
  <c r="M106" i="6"/>
  <c r="L132" i="6"/>
  <c r="H131" i="6"/>
  <c r="I132" i="6"/>
  <c r="J132" i="6"/>
  <c r="J88" i="6"/>
  <c r="I88" i="6"/>
  <c r="H83" i="6"/>
  <c r="L112" i="6"/>
  <c r="M116" i="6"/>
  <c r="N94" i="6"/>
  <c r="L88" i="6"/>
  <c r="N88" i="6" s="1"/>
  <c r="N84" i="6"/>
  <c r="M70" i="6"/>
  <c r="K60" i="6"/>
  <c r="M103" i="6"/>
  <c r="N103" i="6"/>
  <c r="I38" i="6"/>
  <c r="G37" i="6"/>
  <c r="J38" i="6"/>
  <c r="G83" i="6"/>
  <c r="I84" i="6"/>
  <c r="N70" i="6"/>
  <c r="I7" i="6"/>
  <c r="F38" i="6"/>
  <c r="E38" i="6"/>
  <c r="C37" i="6"/>
  <c r="N25" i="6"/>
  <c r="M25" i="6"/>
  <c r="F7" i="6"/>
  <c r="E7" i="6"/>
  <c r="N19" i="6"/>
  <c r="G6" i="6"/>
  <c r="I36" i="6"/>
  <c r="K131" i="6"/>
  <c r="K130" i="6" s="1"/>
  <c r="E36" i="6"/>
  <c r="F83" i="6"/>
  <c r="M19" i="6"/>
  <c r="C82" i="6"/>
  <c r="M60" i="6"/>
  <c r="F130" i="6"/>
  <c r="F36" i="6"/>
  <c r="N38" i="6"/>
  <c r="M38" i="6"/>
  <c r="N60" i="6"/>
  <c r="L36" i="6"/>
  <c r="L6" i="6"/>
  <c r="L136" i="6" s="1"/>
  <c r="L83" i="6"/>
  <c r="L82" i="6" s="1"/>
  <c r="G136" i="6"/>
  <c r="I131" i="6"/>
  <c r="L131" i="6"/>
  <c r="H130" i="6"/>
  <c r="I130" i="6" s="1"/>
  <c r="J131" i="6"/>
  <c r="N132" i="6"/>
  <c r="M132" i="6"/>
  <c r="L111" i="6"/>
  <c r="I83" i="6"/>
  <c r="J36" i="6"/>
  <c r="J83" i="6"/>
  <c r="M88" i="6"/>
  <c r="K83" i="6"/>
  <c r="E37" i="6"/>
  <c r="F37" i="6"/>
  <c r="C6" i="6"/>
  <c r="L130" i="6"/>
  <c r="N131" i="6"/>
  <c r="M83" i="6"/>
  <c r="J130" i="6"/>
  <c r="C136" i="6"/>
  <c r="L181" i="2"/>
  <c r="J175" i="2"/>
  <c r="L175" i="2" s="1"/>
  <c r="J171" i="2"/>
  <c r="L171" i="2" s="1"/>
  <c r="L167" i="2"/>
  <c r="L151" i="2"/>
  <c r="L146" i="2"/>
  <c r="J138" i="2"/>
  <c r="L138" i="2"/>
  <c r="L130" i="2"/>
  <c r="L124" i="2"/>
  <c r="L115" i="2"/>
  <c r="L92" i="2"/>
  <c r="J70" i="2"/>
  <c r="L70" i="2"/>
  <c r="L30" i="2"/>
  <c r="J20" i="2"/>
  <c r="L20" i="2" s="1"/>
  <c r="L13" i="2"/>
  <c r="J7" i="2"/>
  <c r="J185" i="2"/>
  <c r="L16" i="2"/>
  <c r="K38" i="1" l="1"/>
  <c r="L46" i="1"/>
  <c r="E61" i="1"/>
  <c r="C38" i="1"/>
  <c r="F38" i="1"/>
  <c r="G95" i="1"/>
  <c r="F79" i="1"/>
  <c r="F95" i="1" s="1"/>
  <c r="D7" i="4" s="1"/>
  <c r="J31" i="1"/>
  <c r="L91" i="1"/>
  <c r="E47" i="1"/>
  <c r="D136" i="6"/>
  <c r="F136" i="6" s="1"/>
  <c r="F6" i="6"/>
  <c r="E6" i="6"/>
  <c r="K36" i="6"/>
  <c r="M7" i="6"/>
  <c r="N7" i="6"/>
  <c r="J37" i="6"/>
  <c r="H6" i="6"/>
  <c r="I37" i="6"/>
  <c r="J111" i="6"/>
  <c r="H82" i="6"/>
  <c r="I111" i="6"/>
  <c r="G82" i="6"/>
  <c r="I82" i="6" s="1"/>
  <c r="M134" i="6"/>
  <c r="N134" i="6"/>
  <c r="J7" i="1"/>
  <c r="L31" i="1"/>
  <c r="N130" i="6"/>
  <c r="M130" i="6"/>
  <c r="N37" i="6"/>
  <c r="M37" i="6"/>
  <c r="D82" i="6"/>
  <c r="F111" i="6"/>
  <c r="N112" i="6"/>
  <c r="K111" i="6"/>
  <c r="K82" i="6" s="1"/>
  <c r="M112" i="6"/>
  <c r="L80" i="1"/>
  <c r="H95" i="1"/>
  <c r="E7" i="4" s="1"/>
  <c r="I79" i="1"/>
  <c r="K185" i="2"/>
  <c r="L185" i="2" s="1"/>
  <c r="L7" i="2"/>
  <c r="E80" i="1"/>
  <c r="N83" i="6"/>
  <c r="M131" i="6"/>
  <c r="L81" i="1"/>
  <c r="J38" i="1"/>
  <c r="L38" i="1" s="1"/>
  <c r="L29" i="2"/>
  <c r="L89" i="2"/>
  <c r="L108" i="2"/>
  <c r="L112" i="2"/>
  <c r="L123" i="2"/>
  <c r="L150" i="2"/>
  <c r="L128" i="2"/>
  <c r="L145" i="2"/>
  <c r="L179" i="2"/>
  <c r="D23" i="1"/>
  <c r="C79" i="1" l="1"/>
  <c r="C95" i="1" s="1"/>
  <c r="B7" i="4" s="1"/>
  <c r="F7" i="4" s="1"/>
  <c r="E38" i="1"/>
  <c r="M82" i="6"/>
  <c r="N82" i="6"/>
  <c r="K23" i="1"/>
  <c r="E23" i="1"/>
  <c r="D7" i="1"/>
  <c r="E82" i="6"/>
  <c r="F82" i="6"/>
  <c r="I95" i="1"/>
  <c r="J6" i="6"/>
  <c r="I6" i="6"/>
  <c r="H136" i="6"/>
  <c r="K6" i="6"/>
  <c r="N36" i="6"/>
  <c r="M36" i="6"/>
  <c r="N111" i="6"/>
  <c r="M111" i="6"/>
  <c r="J79" i="1"/>
  <c r="J82" i="6"/>
  <c r="E136" i="6"/>
  <c r="J95" i="1" l="1"/>
  <c r="M6" i="6"/>
  <c r="K136" i="6"/>
  <c r="N6" i="6"/>
  <c r="J136" i="6"/>
  <c r="I136" i="6"/>
  <c r="D79" i="1"/>
  <c r="E7" i="1"/>
  <c r="L23" i="1"/>
  <c r="K7" i="1"/>
  <c r="K79" i="1" l="1"/>
  <c r="L7" i="1"/>
  <c r="D95" i="1"/>
  <c r="E79" i="1"/>
  <c r="M136" i="6"/>
  <c r="N136" i="6"/>
  <c r="C7" i="4" l="1"/>
  <c r="G7" i="4" s="1"/>
  <c r="E95" i="1"/>
  <c r="K95" i="1"/>
  <c r="L95" i="1" s="1"/>
  <c r="L79" i="1"/>
</calcChain>
</file>

<file path=xl/sharedStrings.xml><?xml version="1.0" encoding="utf-8"?>
<sst xmlns="http://schemas.openxmlformats.org/spreadsheetml/2006/main" count="987" uniqueCount="734">
  <si>
    <t>Заходи із запобігання та ліквідації надзвичайних ситуацій та наслідків стихійного лиха</t>
  </si>
  <si>
    <r>
      <t xml:space="preserve">Комунальна установа «Управління спільною власністю територіальних громад» Закарпатської обласної ради </t>
    </r>
    <r>
      <rPr>
        <b/>
        <i/>
        <sz val="12"/>
        <rFont val="Times New Roman"/>
        <family val="1"/>
        <charset val="204"/>
      </rPr>
      <t>(відповідальний виконавець)</t>
    </r>
  </si>
  <si>
    <t>0118410</t>
  </si>
  <si>
    <t>0611021</t>
  </si>
  <si>
    <t>0611022</t>
  </si>
  <si>
    <t>0611023</t>
  </si>
  <si>
    <t>0611024</t>
  </si>
  <si>
    <t>0611031</t>
  </si>
  <si>
    <t>0611032</t>
  </si>
  <si>
    <t>0611033</t>
  </si>
  <si>
    <t>0611034</t>
  </si>
  <si>
    <t>0611070</t>
  </si>
  <si>
    <t>0611091</t>
  </si>
  <si>
    <t>Підготовка кадрів закладами професійної (професійно-технічної) освіти та іншими закладами освіти за рахунок коштів місцевого бюджету</t>
  </si>
  <si>
    <t>0611092</t>
  </si>
  <si>
    <t xml:space="preserve">Виконання надання та повернення кредитів обласного бюджету </t>
  </si>
  <si>
    <t>(грн.)</t>
  </si>
  <si>
    <t>Головний розпорядник коштів,
 назва програми</t>
  </si>
  <si>
    <t>Підготовка кадрів закладами фахової передвищої освіти за рахунок освітньої субвенції</t>
  </si>
  <si>
    <t>0611142</t>
  </si>
  <si>
    <t>0711101</t>
  </si>
  <si>
    <t>0711102</t>
  </si>
  <si>
    <t>Забезпечення діяльності інших закладів у сфері охорони здоров`я</t>
  </si>
  <si>
    <t>Інші програми та заходи у сфері охорони здоров`я</t>
  </si>
  <si>
    <t>1011110</t>
  </si>
  <si>
    <t>1517321</t>
  </si>
  <si>
    <t>0813171</t>
  </si>
  <si>
    <t>1011101</t>
  </si>
  <si>
    <t>1011102</t>
  </si>
  <si>
    <t>3718710</t>
  </si>
  <si>
    <t>Резервний фонд місцевого бюджету</t>
  </si>
  <si>
    <t>Утримання та розвиток автомобільних доріг та дорожньої інфраструктури за рахунок субвенції з  державного бюджету</t>
  </si>
  <si>
    <t>Фінансова підтримка засобів масової інформації</t>
  </si>
  <si>
    <t>Інші заходи у сфері засобів масової інформації</t>
  </si>
  <si>
    <t>Всього по місцевих бюджетах</t>
  </si>
  <si>
    <t>Кам`янська сільська територіальна громада</t>
  </si>
  <si>
    <t>Інші заходи у сфері зв`язку, телекомунікації та інформатики</t>
  </si>
  <si>
    <t>0217530</t>
  </si>
  <si>
    <t>Надання загальної середньої освіти закладами загальної середньої освіти за рахунок коштів місцевого бюджету</t>
  </si>
  <si>
    <t>Тячівська міська територіальна громада</t>
  </si>
  <si>
    <t>Оплата комунальних послуг та енергоносієв</t>
  </si>
  <si>
    <t>Оплата теплопостачання</t>
  </si>
  <si>
    <t>Оплата водопостачання та водовідведення</t>
  </si>
  <si>
    <t>Оплата електроенергіє</t>
  </si>
  <si>
    <t>Оплата природного газу</t>
  </si>
  <si>
    <t>Податок на доходи фізичних осіб із доходів спеціалістів резидента Дія Сіті</t>
  </si>
  <si>
    <t>11011200</t>
  </si>
  <si>
    <t>Субвенція з державного бюджету місцевим бюджетам на виконання окремих заходів з реалізації соціального проекту «Активні парки - локації здорової України»</t>
  </si>
  <si>
    <t>Департамент фінансів облдержадміністрації</t>
  </si>
  <si>
    <t>Будівництво освітніх установ та закладів</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</si>
  <si>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</si>
  <si>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Інша діяльність у сфері державного управління</t>
  </si>
  <si>
    <t>Інша діяльність у сфері житлово-комунального господарства</t>
  </si>
  <si>
    <t>Будівництво медичних установ та закладів</t>
  </si>
  <si>
    <t>Реалізація програм і заходів в галузі зовнішньоекономічної діяльності</t>
  </si>
  <si>
    <t>Багатопрофільна стаціонарна медична допомога населенню</t>
  </si>
  <si>
    <t>Спеціалізована стаціонарна медична допомога населенню</t>
  </si>
  <si>
    <t>Санаторно-курортна допомога населенню</t>
  </si>
  <si>
    <t>Медико-соціальний захист дітей-сиріт і дітей, позбавлених батьківського піклування</t>
  </si>
  <si>
    <t>Створення банків крові та її компонентів</t>
  </si>
  <si>
    <t>Екстрена та швидка медична допомога населенню</t>
  </si>
  <si>
    <t xml:space="preserve">Департамент агропромислового розвитку облдержадміністрації </t>
  </si>
  <si>
    <t>Інші заходи громадського порядку та безпеки</t>
  </si>
  <si>
    <t>Заходи та роботи з територіальної оборони</t>
  </si>
  <si>
    <t xml:space="preserve">Департамент фінансів облдержадміністрації </t>
  </si>
  <si>
    <t>Надання пільгових довгострокових кредитів молодим сім’ям та одиноким молодим громадянам на будівництво/придбання житла</t>
  </si>
  <si>
    <t>Надання довгострокових кредитів індивідуальним забудовникам житла на селі</t>
  </si>
  <si>
    <t>Повернення довгострокових кредитів, наданих індивідуальним забудовникам житла на селі</t>
  </si>
  <si>
    <t>Всього кредитування</t>
  </si>
  <si>
    <t>Джерела фінансування обласного бюджету</t>
  </si>
  <si>
    <t xml:space="preserve">Найменування </t>
  </si>
  <si>
    <t>Дефіцит-профіцит</t>
  </si>
  <si>
    <t xml:space="preserve">Збір за забруднення навколишнього природного середовища  </t>
  </si>
  <si>
    <t>15</t>
  </si>
  <si>
    <t xml:space="preserve">Управління капітального будівництва облдержадміністрації </t>
  </si>
  <si>
    <t>Регіональна програма протиепідемічних заходів та боротьби з інфекційними хворобами в області на 2022-2026 роки</t>
  </si>
  <si>
    <t>Обласна цільова соціальна програма протидії захворювання на туберкульоз на 2022-2026 роки</t>
  </si>
  <si>
    <t>Обласна програма боротьби з онкологічними захворюваннями на період до 2026 року</t>
  </si>
  <si>
    <t>0813121
0813122
0813123
0813241</t>
  </si>
  <si>
    <t>Регіональна програма оздоровлення та відпочинку дітей і розвитку мережі дитячих закладів оздоровлення та відпочинку на 2022-2025 роки</t>
  </si>
  <si>
    <t>20</t>
  </si>
  <si>
    <t>Регіональна програма із забезпечення участі громадськості у формуванні та реалізації державної політики і вивчення суспільної думки на 2022-2024 роки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</si>
  <si>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</si>
  <si>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Забезпечення діяльності інших закладів в галузі культури і мистецтва</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</si>
  <si>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</si>
  <si>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</si>
  <si>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Утримання центрів фізичної культури і спорту осіб з інвалідністю і реабілітаційних шкіл</t>
  </si>
  <si>
    <t>Проведення навчально-тренувальних зборів і змагань та заходів зі спорту осіб з інвалідністю</t>
  </si>
  <si>
    <t>Утримання та навчально-тренувальна робота комунальних дитячо-юнацьких спортивних шкіл</t>
  </si>
  <si>
    <t>Субвенція з місцевого бюджету за рахунок залишку коштів освітньої субвенції, що утворився на початок бюджетного періоду</t>
  </si>
  <si>
    <t>Підтримка спорту вищих досягнень та організацій, які здійснюють фізкультурно-спортивну діяльність в регіоні</t>
  </si>
  <si>
    <t>Реалізація інших заходів щодо соціально-економічного розвитку територій</t>
  </si>
  <si>
    <t>Програма формування позитивного міжнародного інвестиційного іміджу  та залучення іноземних інвестицій у Закарпатську область на 2021-2025 роки</t>
  </si>
  <si>
    <t>Програма розвитку туризму і курортів у Закарпатській області на 2021-2023 роки</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</si>
  <si>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</si>
  <si>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 xml:space="preserve">Уточнений план на рік </t>
  </si>
  <si>
    <t>Залишок асигнувань до кінця року</t>
  </si>
  <si>
    <t>Програма придбання будинків модульного типу укриттів, меблів та обладнання із встановленням та будівництвом зовнішніх мереж з благоустроєм містечка модульного типу для потреб оборони у Закарпатській області на 2023-2025 роки</t>
  </si>
  <si>
    <t>Програма організації та забезпечення територіальної оборони, призову на строкову військову службу та військово- патріотичного виховання населення Закарпатської області на 2021-2025 рок</t>
  </si>
  <si>
    <t xml:space="preserve">Програма підтримки розвитку інформаційної галузі Закарпаття на 2024-2026 роки </t>
  </si>
  <si>
    <t>Програма облаштування місць для тимчасового перебування внутрішньо переміщених осіб, військовослужбовців Збройних Сил України та членів їх сімей з числа внутрішньо переміщених осіб у Закарпатській області на 2024-2025 роки</t>
  </si>
  <si>
    <t>0211142</t>
  </si>
  <si>
    <t>Програма підвищення кваліфікації державних службовців та посадових осіб місцевого самоврядування Закарпатської області на 2022-2024 роки</t>
  </si>
  <si>
    <t>Програма мобілізаційної підготовки Закарпатської області на 2024 рік</t>
  </si>
  <si>
    <t>Програма поліпшення матеріально-технічного забезпечення військових частин, закупівлі пікапів і дронів на 2024 рік</t>
  </si>
  <si>
    <t>Комплексна програма підтримки внутрішньо переміщених осіб у Закарпатській області на 2023-2025 роки</t>
  </si>
  <si>
    <t xml:space="preserve">0813121        </t>
  </si>
  <si>
    <t xml:space="preserve">Регіональна програма сталої психосоціальної підтримки населення, постраждалого від російської агресії "ЯК ТИ?" на 2023-205 роки </t>
  </si>
  <si>
    <t>0813241                      0813191</t>
  </si>
  <si>
    <t>Програма компенсації частини процентної ставки  за іпотечними кредитами, отриманими на умовах державної програми "єОселя", у Закарпатській області на 2023-2027 роки</t>
  </si>
  <si>
    <t>Програма збереження об'єктів культурної спадщини Закарпатської області на 2024-2026 роки</t>
  </si>
  <si>
    <t>1216014</t>
  </si>
  <si>
    <t>Програма поводження з твердими побутовими відходами у Закарпатській області на 2023-2026 роки</t>
  </si>
  <si>
    <t xml:space="preserve">1217310      </t>
  </si>
  <si>
    <t>Комплексна програма внесення змін до Схеми планування території Закарпатської області із проведення її експертизи та створення (функціонування) містобудівного кадастру Закарпатської області на 2024 - 2028 роки</t>
  </si>
  <si>
    <t>1917370</t>
  </si>
  <si>
    <t xml:space="preserve">Програма розвитку прикордонної інфраструктури в Закарпатській області на 2018-2022 роки </t>
  </si>
  <si>
    <t>2018230</t>
  </si>
  <si>
    <t xml:space="preserve">Програма підтримки інформаційної галузі Закарпаття на 2024-2026 роки </t>
  </si>
  <si>
    <t>Програма підтримки видання творів місцевих авторів, популяризації закарпатської книги та сприяння книгорозповсюдженню на 2024-2026 роки</t>
  </si>
  <si>
    <t xml:space="preserve">2417110
</t>
  </si>
  <si>
    <t>Програма покращення житлових умов мешканців Закарпатської області та військовослужбовців Збройних Сил України, членів їх сімей шляхом пільгового кредитування  "Власний дім" на 2021-2025 роки</t>
  </si>
  <si>
    <t>Комплексна соціально-економічна програма забезпечення молоді, військовослужбовців  Збройних Сил України, членів їх сімей та внутрішньо переміщених осіб житлом в Закарпатській області на 2023 - 2027 роки</t>
  </si>
  <si>
    <t xml:space="preserve"> 2717693    </t>
  </si>
  <si>
    <t>Програма ефективного впровадження і реалізації проєктів розвитку регіону та підтримки громад Закарпатської області на 2024 - 2027 роки</t>
  </si>
  <si>
    <t>Програма розвитку малого та середнього підприємництва, у тому числі для підприємців-ветеранів, учасників бойових дій та членів їх сімей у Закарпатській області на 2021-2024 роки</t>
  </si>
  <si>
    <t>Програма охорони навколишнього природного середовища Закарпатської області на 2024-2027 роки</t>
  </si>
  <si>
    <t>Регіональна програма підготовки населення до національного спротиву на 2023-2027 роки</t>
  </si>
  <si>
    <t>Інші заходи у сфері соціального захисту і соціального забезпечення</t>
  </si>
  <si>
    <t>Інші заходи в галузі культури і мистецтва</t>
  </si>
  <si>
    <t>Інші заходи у сфері автотранспорту</t>
  </si>
  <si>
    <t>Реалізація Національної програми інформатизації</t>
  </si>
  <si>
    <t>Заходи та роботи з мобілізаційної підготовки місцевого значення</t>
  </si>
  <si>
    <t>Субвенція з місцевого бюджету державному бюджету на виконання програм соціально-економічного розвитку регіонів</t>
  </si>
  <si>
    <t>Надання позашкільної освіти закладами позашкільної освіти, заходи із позашкільної роботи з дітьми</t>
  </si>
  <si>
    <t>Підвищення кваліфікації, перепідготовка кадрів закладами післядипломної освіти</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</si>
  <si>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</si>
  <si>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</si>
  <si>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Стоматологічна допомога населенню</t>
  </si>
  <si>
    <t xml:space="preserve">Управління цивільного захисту облдержадміністрації </t>
  </si>
  <si>
    <t>Проведення належної медико-соціальної експертизи (МСЕК)</t>
  </si>
  <si>
    <t>Забезпечення соціальними послугами стаціонарного догляду з наданням місця для проживання, всебічної підтримки, захисту та безпеки осіб, які не можуть вести самостійний спосіб життя через похилий вік, фізичні та розумові вади, психічні захворювання або інші хвороби</t>
  </si>
  <si>
    <t>Освітня субвенція з державного бюджету місцевим бюджетам</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</si>
  <si>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</si>
  <si>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</si>
  <si>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Субвенції  з місцевих бюджетів іншим місцевим бюджетам</t>
  </si>
  <si>
    <t>Інші субвенції з місцевого бюджету</t>
  </si>
  <si>
    <t>Всього :</t>
  </si>
  <si>
    <t>Код</t>
  </si>
  <si>
    <t>Найменування доходів згідно із бюджетною класифікацією</t>
  </si>
  <si>
    <t>Загальний фонд</t>
  </si>
  <si>
    <t>Спеціальний фонд</t>
  </si>
  <si>
    <t>Всього по обох фондах</t>
  </si>
  <si>
    <t>% виконання до уточненого плану на рік</t>
  </si>
  <si>
    <t>% виконання  до уточненого плану на рік</t>
  </si>
  <si>
    <t>Разом доходів</t>
  </si>
  <si>
    <t>(тис.грн.)</t>
  </si>
  <si>
    <t>08</t>
  </si>
  <si>
    <t>Надходження рентної  плати за спеціальне використання води від підприємств житлово-комунального господарства</t>
  </si>
  <si>
    <t>Рентна плата за користування надрами</t>
  </si>
  <si>
    <t>Рентна плата за користування надрами для видобування корисних копалин загальнодержавного значення</t>
  </si>
  <si>
    <t>Рентна плата за користування надрами для видобування природного газу</t>
  </si>
  <si>
    <t>Інші податки та збори</t>
  </si>
  <si>
    <t>Екологічний податок</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</si>
  <si>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</si>
  <si>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Надходження коштів від відшкодування втрат сільськогосподарського і лісогосподарського виробництва  </t>
  </si>
  <si>
    <t>Надання реабілітаційних послуг особам з інвалідністю та дітям з інвалідністю</t>
  </si>
  <si>
    <t>2419800</t>
  </si>
  <si>
    <t>2510000</t>
  </si>
  <si>
    <t>2517630</t>
  </si>
  <si>
    <t>2519800</t>
  </si>
  <si>
    <t>2610000</t>
  </si>
  <si>
    <t>2617622</t>
  </si>
  <si>
    <t>2710000</t>
  </si>
  <si>
    <t>2717610</t>
  </si>
  <si>
    <t>2717693</t>
  </si>
  <si>
    <t>12</t>
  </si>
  <si>
    <t>16</t>
  </si>
  <si>
    <t>23</t>
  </si>
  <si>
    <t>24</t>
  </si>
  <si>
    <t>25</t>
  </si>
  <si>
    <t>Інформація про фінансування програм із
обласного бюджету у 2024 році за станом на 01.07.2024 року</t>
  </si>
  <si>
    <t>Інформація про виконання обласного бюджету за I півріччя 2023 та 2024 року</t>
  </si>
  <si>
    <t>за I півріччя 2024 року</t>
  </si>
  <si>
    <t>26</t>
  </si>
  <si>
    <t>27</t>
  </si>
  <si>
    <t>28</t>
  </si>
  <si>
    <t>30</t>
  </si>
  <si>
    <t>Благодійні внески, гранти та дарунки</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</si>
  <si>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t>
  </si>
  <si>
    <t>Офіційні трансферти</t>
  </si>
  <si>
    <t>Від органів державного управління</t>
  </si>
  <si>
    <t>Дотації з державного бюджету місцевим бюджетам</t>
  </si>
  <si>
    <t>Базова дотація</t>
  </si>
  <si>
    <t>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t>
  </si>
  <si>
    <t>Субвенції з державного бюджету місцевим бюджетам</t>
  </si>
  <si>
    <t>Субвенція з державного бюджету місцевим бюджетам на здійснення підтримки окремих закладів та заходів у системі охорони здоров'я</t>
  </si>
  <si>
    <t>0217693</t>
  </si>
  <si>
    <t>8821</t>
  </si>
  <si>
    <t>8822</t>
  </si>
  <si>
    <t>Повернення пільгових довгострокових кредитів, наданих молодим сім’ям та одиноким молодим громадянам на будівництво/ придбання житла</t>
  </si>
  <si>
    <t>8831</t>
  </si>
  <si>
    <t>8832</t>
  </si>
  <si>
    <t>Регіональна програма «Молодь Закарпаття» на 2021-2025 роки</t>
  </si>
  <si>
    <t>2</t>
  </si>
  <si>
    <t>Оплата інших енергоносієв</t>
  </si>
  <si>
    <t>Дослідження і розробки, окремі заходи по реалізаціє державних (регіональних) програм</t>
  </si>
  <si>
    <t>Дослідження і розробки, окремі заходи розвитку по реалізації державних (регіональних) програм</t>
  </si>
  <si>
    <t>Окремі заходи по реалізаціє державних (регіональних) програм, не віднесені до заходів розвитку</t>
  </si>
  <si>
    <t>Поточні трансферти</t>
  </si>
  <si>
    <t>Субсидіє та поточні трансферти підприємствам (установам, організаціям)</t>
  </si>
  <si>
    <t>Поточні трансферти органам державного управління інших рівнів</t>
  </si>
  <si>
    <t>Соціальне забезпечення</t>
  </si>
  <si>
    <t>Виплата пенсій і допомоги</t>
  </si>
  <si>
    <t>інші виплати населенню</t>
  </si>
  <si>
    <t>інші поточні видатки</t>
  </si>
  <si>
    <t>Капітальні видатки</t>
  </si>
  <si>
    <t>3100</t>
  </si>
  <si>
    <t>Придбання основного капіталу</t>
  </si>
  <si>
    <t>3110</t>
  </si>
  <si>
    <t>Придбання обладнання і предметів довгострокового користування</t>
  </si>
  <si>
    <t>3120</t>
  </si>
  <si>
    <t>Капітальне будівництво (придбання)</t>
  </si>
  <si>
    <t>3122</t>
  </si>
  <si>
    <t>Капітальне будівництво (придбання) інших об'єктів</t>
  </si>
  <si>
    <t>3130</t>
  </si>
  <si>
    <t>Капітальний ремонт</t>
  </si>
  <si>
    <t>3132</t>
  </si>
  <si>
    <t>Капітальний ремонт інших об'єктів</t>
  </si>
  <si>
    <t>3140</t>
  </si>
  <si>
    <t>Реконструкція та реставрація</t>
  </si>
  <si>
    <t>3142</t>
  </si>
  <si>
    <t>Реконструкція та реставрація інших об'єктів</t>
  </si>
  <si>
    <t>09</t>
  </si>
  <si>
    <t>Регіональна програма забезпечення права дитини на виховання у сімейному оточенні на 2018-2025 роки</t>
  </si>
  <si>
    <t xml:space="preserve">Управління містобудування та архітектури облдержадміністрації </t>
  </si>
  <si>
    <t>Плата за ліцензії на виробництво пального</t>
  </si>
  <si>
    <t>КПКВ</t>
  </si>
  <si>
    <t>Департамент освіти і науки, молоді та спорту  облдержадміністрації</t>
  </si>
  <si>
    <t>0613131</t>
  </si>
  <si>
    <t>0615062</t>
  </si>
  <si>
    <t>Адміністративні збори та платежі, доходи від некомерційної господарської діяльності</t>
  </si>
  <si>
    <t>Плата за надання адміністративних послуг</t>
  </si>
  <si>
    <t>0123230</t>
  </si>
  <si>
    <t>2314082</t>
  </si>
  <si>
    <t xml:space="preserve">Управління житлово-комунального господарства та енергозбереження Закарпатської обласної державної адміністрації </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</si>
  <si>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</si>
  <si>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2716084</t>
  </si>
  <si>
    <t>Податок на прибуток підприємств та фінансових установ комунальної власності </t>
  </si>
  <si>
    <t>Податок на прибуток підприємств, створених за участю іноземних інвесторів  </t>
  </si>
  <si>
    <t>Податок на прибуток іноземних юридичних осіб  </t>
  </si>
  <si>
    <t>Здешевлення вартості іпотечних кредитів для забезпечення доступним житлом громадян, які потребують поліпшення житлових умов</t>
  </si>
  <si>
    <t>0816085</t>
  </si>
  <si>
    <t>Служба у справах дітей Закарпатської обласної державної адміністрації</t>
  </si>
  <si>
    <t>Департамент культури Закарпатської обласної державної адміністрації</t>
  </si>
  <si>
    <t>1513230</t>
  </si>
  <si>
    <t>0910000</t>
  </si>
  <si>
    <t>Плата за ліцензії на певні види господарської діяльності та сертифікати, що видаються Радою міністрів Автономної Республіки Крим, виконавчими органами місцевих рад і місцевими органами виконавчої влади</t>
  </si>
  <si>
    <t>Плата за ліцензії на виробництво спирту етилового, коньячного і плодового та зернового дистиляту, дистиляту виноградного спиртового, біоетанолу, алкогольних напоїв та тютюнових виробів</t>
  </si>
  <si>
    <t>Плата за державну реєстрацію (крім адміністративного збору за проведення державної реєстрації юридичних осіб, фізичних осіб - підприємців та громадських формувань)</t>
  </si>
  <si>
    <t>Плата за ліцензії на право оптової торгівлі алкогольними напоями та тютюновими виробами</t>
  </si>
  <si>
    <t>Плата за ліцензії на право роздрібної  торгівлі алкогольними напоями та тютюновими виробами</t>
  </si>
  <si>
    <t>Плата за ліцензії та сертифікати, що сплачується ліцензіатами за місцем здійснення діяльності</t>
  </si>
  <si>
    <t>Плата за ліцензії на право оптової торгівлі пальним</t>
  </si>
  <si>
    <t>Плата за ліцензії на право роздрібної торгівлі пальним</t>
  </si>
  <si>
    <t>Плата за ліцензії на право зберігання пального</t>
  </si>
  <si>
    <t>Субвенція з місцевого бюджету на виконання окремих заходів з реалізації соціального проекту `Активні парки-локації здорової України` за рахунок відповідної субвенції з державного бюджету</t>
  </si>
  <si>
    <t>0619518</t>
  </si>
  <si>
    <t>0619770</t>
  </si>
  <si>
    <t>Утримання та забезпечення діяльності центрів соціальних служб</t>
  </si>
  <si>
    <t>Заходи державної політики з питань сім`ї</t>
  </si>
  <si>
    <t>0127330</t>
  </si>
  <si>
    <t>Програма розбудови інформаційно-аналітичної системи "Ситуаційний центр "Безпекове Закарпаття" на 2022-2024 роки</t>
  </si>
  <si>
    <t>Програма інженерного захисту критичних елементів о‘єктів критичної інфраструктури та підприємств на 2023 рік</t>
  </si>
  <si>
    <t>Департамент екології та природних ресурсів облдержадмінстрації</t>
  </si>
  <si>
    <t>Комплексна програма розвитку цивільного захисту Закарпатської області на 2020 - 2024 роки</t>
  </si>
  <si>
    <t>Всього по обласному бюджету</t>
  </si>
  <si>
    <t>Соцiальний захист та соцiальне забезпечення</t>
  </si>
  <si>
    <t>4000</t>
  </si>
  <si>
    <t>Культура i мистецтво</t>
  </si>
  <si>
    <t>5000</t>
  </si>
  <si>
    <t>Фiзична культура i спорт</t>
  </si>
  <si>
    <t>6000</t>
  </si>
  <si>
    <t>Житлово-комунальне господарство</t>
  </si>
  <si>
    <t>7000</t>
  </si>
  <si>
    <t>Економічна діяльність</t>
  </si>
  <si>
    <t>8000</t>
  </si>
  <si>
    <t>Інша діяльність</t>
  </si>
  <si>
    <t>Разам видатків без трансфертів</t>
  </si>
  <si>
    <t>Міжбюджетні трансферти - всього</t>
  </si>
  <si>
    <t>9330</t>
  </si>
  <si>
    <t>Підготовка кадрів закладами професійної (професійно-технічної) освіти та іншими закладами освіти за рахунок освітньої субвенції</t>
  </si>
  <si>
    <t>0611101</t>
  </si>
  <si>
    <t>Підготовка кадрів закладами фахової передвищої освіти за рахунок коштів місцевого бюджету</t>
  </si>
  <si>
    <t>Податок на доходи фізичних осіб, що сплачується фізичними особами за результатами річного декларування</t>
  </si>
  <si>
    <t>37</t>
  </si>
  <si>
    <t xml:space="preserve">Інші надходження </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</si>
  <si>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</si>
  <si>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</si>
  <si>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Збір за забруднення навколишнього природного середовища</t>
  </si>
  <si>
    <t>Неподаткові надходження</t>
  </si>
  <si>
    <t>Доходи від власності та підприємницької діяльності</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</si>
  <si>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t>
  </si>
  <si>
    <t>Частина чистого прибутку (доходу) комунальних унітарних підприємств та їх об'єднань, що вилучається до відповідного місцевого бюджету</t>
  </si>
  <si>
    <t>Плата за розміщення тимчасово вільних коштів місцевих бюджетів</t>
  </si>
  <si>
    <t>Надходження коштів від відшкодування втрат сільськогосподарського і лісогосподарського виробництва</t>
  </si>
  <si>
    <t>Надходження від орендної плати за користування цілісним майновим комплексом та іншим державним майном</t>
  </si>
  <si>
    <t>Надходження від орендної плати за користування цілісним майновим комплексом та іншим майном, що перебуває в комунальній власності</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</si>
  <si>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</si>
  <si>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Інші неподаткові надходження</t>
  </si>
  <si>
    <t>Інші надходження</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</si>
  <si>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</si>
  <si>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Доходи від операцій з кредитування та надання гарантій</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</si>
  <si>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</si>
  <si>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1014020</t>
  </si>
  <si>
    <t>1014030</t>
  </si>
  <si>
    <t>1014040</t>
  </si>
  <si>
    <t>1014081</t>
  </si>
  <si>
    <t>1014082</t>
  </si>
  <si>
    <t>1019800</t>
  </si>
  <si>
    <t>1510000</t>
  </si>
  <si>
    <t>1610000</t>
  </si>
  <si>
    <t>1617370</t>
  </si>
  <si>
    <t>1619800</t>
  </si>
  <si>
    <t>1910000</t>
  </si>
  <si>
    <t>1917461</t>
  </si>
  <si>
    <t>1917462</t>
  </si>
  <si>
    <t>1919800</t>
  </si>
  <si>
    <t>2310000</t>
  </si>
  <si>
    <t>2318410</t>
  </si>
  <si>
    <t>2318420</t>
  </si>
  <si>
    <t>2319800</t>
  </si>
  <si>
    <t>2410000</t>
  </si>
  <si>
    <t>2417110</t>
  </si>
  <si>
    <t>Рентна плата та плата за використання інших природних ресурсів</t>
  </si>
  <si>
    <t>Рентна плата за спеціальне використання води</t>
  </si>
  <si>
    <t>Рентна плата за спеціальне використання води (крім рентної плати за спеціальне використання води водних об'єктів місцевого значення)</t>
  </si>
  <si>
    <t>Рентна плата за спеціальне використання води для потреб гідроенергетики</t>
  </si>
  <si>
    <t>Кредитування за економічною класифікацією видатків та кредитування</t>
  </si>
  <si>
    <t>Внутрішнє кредитування</t>
  </si>
  <si>
    <t>Надання внутрішніх кредитів</t>
  </si>
  <si>
    <t>Надання інших внутрішніх кредитів</t>
  </si>
  <si>
    <t>Повернення внутрішніх кредитів</t>
  </si>
  <si>
    <t>0611291</t>
  </si>
  <si>
    <t>0611292</t>
  </si>
  <si>
    <t>0615041</t>
  </si>
  <si>
    <t>Утримання та фінансова підтримка спортивних споруд</t>
  </si>
  <si>
    <t>0619320</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</si>
  <si>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</si>
  <si>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</si>
  <si>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0813191</t>
  </si>
  <si>
    <t>Інші видатки на соціальний захист ветеранів війни та праці</t>
  </si>
  <si>
    <t>Забезпечення збору та вивезення сміття і відходів</t>
  </si>
  <si>
    <t>Будівництво об`єктів житлово-комунального господарства</t>
  </si>
  <si>
    <t>Виконання на звітну дату</t>
  </si>
  <si>
    <t>Уточнений план на січень-червень</t>
  </si>
  <si>
    <t>Профінансо-вано за січень-червень</t>
  </si>
  <si>
    <t>Залишок асигнувань на січень-червень</t>
  </si>
  <si>
    <t xml:space="preserve">Регіональна програма соціальної підтримки та реабілітації ветеранів війни, військовослужбовців та членів їх сімей на 2023-2024 роки </t>
  </si>
  <si>
    <t>Регіональна програма соціальної підтримки та реабілітації ветеранів війни, військовослужбовців та членів їх сімей на 2023-2024 роки</t>
  </si>
  <si>
    <t>Цільова програма "Тепла оселя" з підтримки енергомодернізації багатоквартирних будинків у Закарпатській області, які беруть участь у програмі "ЕНЕРГОДІМ" державної установи "Фонд енергоефективність", на 2022-2024 роки</t>
  </si>
  <si>
    <t>1617700</t>
  </si>
  <si>
    <t>'Комплексна програма внесення змін до Схеми планування території Закарпатської області із проведення її експертизи та створення (функціонування) містобудівного кадастру Закарпатської області на 2024 - 2028 роки</t>
  </si>
  <si>
    <t>1919770</t>
  </si>
  <si>
    <t>Програма організації та забезпечення територіальної оборони, призову на строкову військову службу та військово-патріотичного виховання населення Закарпатської області на 2021-2025 роки</t>
  </si>
  <si>
    <t>2717630            2719770</t>
  </si>
  <si>
    <t>2818340
2819740
2819800</t>
  </si>
  <si>
    <t>Районний бюджет Берегівського району</t>
  </si>
  <si>
    <t>На забезпечення видатками районних рад, спрямованих на їх утримання</t>
  </si>
  <si>
    <t>Районний бюджет Мукачівського району</t>
  </si>
  <si>
    <t>Перевезення громадян, призваних на військову службу під час мобілізації до місць проходження військової служби</t>
  </si>
  <si>
    <t>3</t>
  </si>
  <si>
    <t>Районний бюджет Рахівського району</t>
  </si>
  <si>
    <t>4</t>
  </si>
  <si>
    <t>Районний бюджет Тячівського району</t>
  </si>
  <si>
    <t>5</t>
  </si>
  <si>
    <t>Районний бюджет Ужгородського району</t>
  </si>
  <si>
    <t>6</t>
  </si>
  <si>
    <t>Районний бюджет Хустського району</t>
  </si>
  <si>
    <t>7</t>
  </si>
  <si>
    <t>8</t>
  </si>
  <si>
    <t>9</t>
  </si>
  <si>
    <t>Великодобронська сільська територіальна громада</t>
  </si>
  <si>
    <t>Капітальний ремонт системи опалення у закладах освіти с.Великодобронської територальної громади, в тому числі виготовлення проектно-кошторисної документації</t>
  </si>
  <si>
    <t>10</t>
  </si>
  <si>
    <t>Ставненська сільська територіальна громада</t>
  </si>
  <si>
    <t>Придбання контейнерів для розподільного збору твердих побутових відходів у населених пунктах громади)</t>
  </si>
  <si>
    <t>Інформація про використання коштів субвенцій із обласного бюджету 
у 2024 році за станом на 01.07.2024 року</t>
  </si>
  <si>
    <t>Субвенція з державного бюджету місцевим бюджетам на придбання шкільних автобусів</t>
  </si>
  <si>
    <t>Субвенція з державного бюджету місцевим бюджетам на створення навчально-практичних центрів сучасної професійної (професійно-технічної) освіти</t>
  </si>
  <si>
    <t>Податок на прибуток банківських організацій, включаючи філіали аналогічних організацій, розташованих на території України</t>
  </si>
  <si>
    <t>Надання загальної середньої освіти спеціалізованими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t>
  </si>
  <si>
    <t>0611063</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</si>
  <si>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</si>
  <si>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</si>
  <si>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0611221</t>
  </si>
  <si>
    <t>0611222</t>
  </si>
  <si>
    <t>Співфінансування заходів, що реалізуються за рахунок субвенції з державного бюджету місцевим бюджетам на створення навчально-практичних центрів сучасної професійної (професійно-технічної) освіти</t>
  </si>
  <si>
    <t>Виконання заходів щодо створення навчально-практичних центрів сучасної професійної (професійно-технічної) освіти за рахунок субвенції з державного бюджету місцевим бюджетам</t>
  </si>
  <si>
    <t>0619330</t>
  </si>
  <si>
    <t>Реалізація програм допомоги і грантів Європейського Союзу, урядів іноземних держав, міжнародних організацій, донорських установ</t>
  </si>
  <si>
    <t>2819800</t>
  </si>
  <si>
    <t>3719770</t>
  </si>
  <si>
    <t>2819740</t>
  </si>
  <si>
    <t>Субвенція з місцевого бюджету на здійснення природоохоронних заходів</t>
  </si>
  <si>
    <t>Субвенція з державного бюджету місцевим бюджетам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 - II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 потребують поліпшення житлових умов</t>
  </si>
  <si>
    <t>Субвенція з державного бюджету місцевим бюджетам на облаштування безпечних умов у закладах загальної середньої освіти</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</si>
  <si>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</si>
  <si>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Субвенція з державного бюджету місцевим бюджетам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</si>
  <si>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</si>
  <si>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Субвенції з місцевого бюджету на співфінансування інвестиційних проектів</t>
  </si>
  <si>
    <t>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t>
  </si>
  <si>
    <t>Програма розвитку культури Закарпатської області на 2024-2026 роки</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</si>
  <si>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</si>
  <si>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Податки на власність</t>
  </si>
  <si>
    <t>Податок з власників наземних, водних транспортних засобів та інших самохідних машин і механізмів</t>
  </si>
  <si>
    <t>Передача коштів із спеціального до загального фонду бюджету</t>
  </si>
  <si>
    <t xml:space="preserve">Програма підтримки Територіального управління Державного бюро розслідувань, розташованого у місті Львові на 2023-2024 роки </t>
  </si>
  <si>
    <t xml:space="preserve">Програма забезпечення заходів у сфері державної безпеки України та ефективності діяльності Управління Служби безпеки України в Закарпатській області на 2024-2026 роки </t>
  </si>
  <si>
    <t xml:space="preserve">Програми підвищення спроможності та поліпшення умов несення служби у відділах та відділеннях інспекторів прикордонної служби на українсько-угорському, українсько-румунському державних кордонах (на ділянці відповідальності 27 прикордонного загону), розташованих на території Закарпатської області, на 2022 – 2024 роки </t>
  </si>
  <si>
    <t xml:space="preserve">Програма профілактики злочинності на території Закарпатської області на 2021-2025 роки </t>
  </si>
  <si>
    <t xml:space="preserve">Програма підтримки ефективності діяльності Територіального управління БЕБ у Закарпатській області на 2023-2025 роки </t>
  </si>
  <si>
    <t xml:space="preserve">Програма підтримки державної установи "Закарпатська установа виконання покарань (№9) "Західного міжрегіонального управління з питань виконання кримінальних покарань Міністерства юстиції" на 2024 рік </t>
  </si>
  <si>
    <t>Фінансування розроблення концепції розвитку індустріального парку "Тячів" та його реєстрація відповідно до чинного законодавства</t>
  </si>
  <si>
    <t>1918230</t>
  </si>
  <si>
    <t>9800</t>
  </si>
  <si>
    <t>Субвенція з місцевого бюджету державному бюджету на виконання програм соціально-економічного та культурного розвитку регіонів</t>
  </si>
  <si>
    <t>Програми і централізовані заходи боротьби з туберкульозом</t>
  </si>
  <si>
    <t>Стипендії</t>
  </si>
  <si>
    <t>Усього видатків з трансфертами, що передаються до інших бюджетів за економічною класифікацією видатків</t>
  </si>
  <si>
    <t>Поточні видатки</t>
  </si>
  <si>
    <t>Оплата праці і нарахування на заробітну плату</t>
  </si>
  <si>
    <t>Оплата праці</t>
  </si>
  <si>
    <t>Заробітна плата</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</si>
  <si>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</si>
  <si>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</si>
  <si>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</si>
  <si>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</si>
  <si>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</si>
  <si>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</si>
  <si>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</si>
  <si>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Інші збори за забруднення навколишнього природного середовища до Фонду охорони навколишнього природного середовища</t>
  </si>
  <si>
    <t xml:space="preserve">Програма діяльності державної установи Закарпатський обласний контактний центр на 2023-2025 роки </t>
  </si>
  <si>
    <t>Програма фінансової підтримки інформаційно-телекомунікаційної інфраструктури облдержадміністрації на 2023-2025 роки</t>
  </si>
  <si>
    <t xml:space="preserve">Програма підвищення ефективності виконання повноважень органами виконавчої влади щодо реалізації державної регіональної політики та впровадження реформ на 2023-2025 роки </t>
  </si>
  <si>
    <t>Програма розвитку освіти Закарпаття на 2023-2027 роки</t>
  </si>
  <si>
    <t>Обласна цільова програма національно-патріотичного виховання дітей та молоді на 2023-2025 роки</t>
  </si>
  <si>
    <t>Програма функціонування української мови як державної в усіх сферах суспільного життя у Закарпатській області на 2023-2027 роки</t>
  </si>
  <si>
    <t>Програма поліпшення надання медичної допомоги дітям, які страждають на хворобу Крона на 2023-2025 роки</t>
  </si>
  <si>
    <t>Департамент культури облдержадміністрації</t>
  </si>
  <si>
    <t>Обласна соціальна програма "Питна вода Закарпаття" на 2023-2026 роки</t>
  </si>
  <si>
    <t>Капітальний ремонт житлового фонду (приміщень)</t>
  </si>
  <si>
    <t>Капітальні трансферти підприємствам (установам, організаціям)</t>
  </si>
  <si>
    <t>3220</t>
  </si>
  <si>
    <t>Капітальні трансферти органам державного управління інших рівнів</t>
  </si>
  <si>
    <t>Кредитування - всього</t>
  </si>
  <si>
    <t>Видатки, пов`язані з наданням підтримки внутрішньо перемішеним та/або евакуйованим особам у зв`язку із введенням воєнного стану</t>
  </si>
  <si>
    <t>0813230</t>
  </si>
  <si>
    <t>Утримання та розвиток автомобільних доріг та дорожньої інфраструктури за рахунок коштів місцевого бюджету</t>
  </si>
  <si>
    <t>2010000</t>
  </si>
  <si>
    <t>2017520</t>
  </si>
  <si>
    <t>2019800</t>
  </si>
  <si>
    <t>1219800</t>
  </si>
  <si>
    <t>Код ВКВ/ ТПКВКМБ</t>
  </si>
  <si>
    <t>Відсотки за користування довгостроковим кредитом, що надається з місцевих бюджетів молодим сім'ям та одиноким молодим громадянам на будівництво (реконструкцію) та придбання житла</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</si>
  <si>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</si>
  <si>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</si>
  <si>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</si>
  <si>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0611102</t>
  </si>
  <si>
    <t>1519800</t>
  </si>
  <si>
    <t>3719150</t>
  </si>
  <si>
    <t>Інші дотації з місцевого бюджету</t>
  </si>
  <si>
    <t>Управління житлово-комунального господарства та енергозбереження облдержадміністрації</t>
  </si>
  <si>
    <t>Департамент інфраструктури, розвитку і утримання мережі автомобільних доріг загального користування місцевого значення облдержадміністрації</t>
  </si>
  <si>
    <t>Управління єврорегіональної співпраці облдержадміністрації</t>
  </si>
  <si>
    <t>2717630</t>
  </si>
  <si>
    <t>Забезпечення діяльності бібліотек</t>
  </si>
  <si>
    <t>Забезпечення діяльності музеїв i виставок</t>
  </si>
  <si>
    <t>Програма фінансового забезпечення розвитку транскордонної та міжрегіональної співпраці органів місцевого самоврядування Закарпатської області на 2022-2024 роки</t>
  </si>
  <si>
    <t>Програма забезпечення виконання рішень судів та інших виконавчих документів на 2022 - 2024 роки</t>
  </si>
  <si>
    <t>Програма фінансової підтримки комунально-експлуатаційного, автотранспортного господарства обласної ради і облдержадміністрації та збереження адмінбудинку (пл. Народна, 4) як пам'ятки архітектури на 2022-2024 роки</t>
  </si>
  <si>
    <t>Регіональна програма «Турбота» щодо посилення соціального захисту громадян на 2022-2024 роки</t>
  </si>
  <si>
    <t>0712010
0712020
0712040
0712050
0712060
0712100
0712130
0712151
0712152 
0717361</t>
  </si>
  <si>
    <t>Програма розвитку та підтримки комунальних закладів охорони здоров’я Закарпатської області на 2022 – 2026 роки</t>
  </si>
  <si>
    <t>Програма забезпечення медикаментами, виробами медичного призначення та проведення безкоштовного зубопротезування ветеранів війни та пільгової категорії населення області на 2022-2026 роки</t>
  </si>
  <si>
    <t>Державне управлiння</t>
  </si>
  <si>
    <t>1000</t>
  </si>
  <si>
    <t>Освiта</t>
  </si>
  <si>
    <t>2000</t>
  </si>
  <si>
    <t>Охорона здоров'я</t>
  </si>
  <si>
    <t>3000</t>
  </si>
  <si>
    <t>Програма підвищення ефективності функціонування Закарпатського обласного комунального підприємства «Міжнародний аеропорт «Ужгород» на 2021-2024 роки</t>
  </si>
  <si>
    <t>Програма підтримки національних меншин та розвитку міжнаціональних відносин у Закарпатській області на 2021-2025 роки</t>
  </si>
  <si>
    <t>Програма «Центр культур національних меншин Закарпаття»  на 2021-2025 роки</t>
  </si>
  <si>
    <t>Обласна програма забезпечення жителів області, які страждають на рідкісні (орфанні) захворювання, лікарськими засобами та відповідними харчовими продуктами для спеціального дієтичного споживання на 2021-2025 роки</t>
  </si>
  <si>
    <t>Обласна програма «Цукровий діабет» на 2021-2025 роки</t>
  </si>
  <si>
    <t>Регіональна програма сімейної, ґендерної політики, запобігання та протидії домашньому насильству, протидії торгівлі людьми на 2021-2025 роки</t>
  </si>
  <si>
    <t>Придбання землі та нематеріальних активів</t>
  </si>
  <si>
    <t>0919800</t>
  </si>
  <si>
    <t>1014010</t>
  </si>
  <si>
    <t>Податок на прибуток підприємств</t>
  </si>
  <si>
    <t>2719800</t>
  </si>
  <si>
    <t>2810000</t>
  </si>
  <si>
    <t>2818340</t>
  </si>
  <si>
    <t>3010000</t>
  </si>
  <si>
    <t>3018110</t>
  </si>
  <si>
    <t>3019800</t>
  </si>
  <si>
    <t>3710000</t>
  </si>
  <si>
    <t>3719130</t>
  </si>
  <si>
    <t>3719800</t>
  </si>
  <si>
    <t>Податкові надходження</t>
  </si>
  <si>
    <t>Податки на доходи, податки на прибуток, податки на збільшення ринкової вартості</t>
  </si>
  <si>
    <t>Податок та збір на доходи фізичних осіб</t>
  </si>
  <si>
    <t>9700</t>
  </si>
  <si>
    <t>Субвенції з місцевого бюджету іншим місцевим бюджетам на здійснення програм та заходів за рахунок коштів  місцевих бюджетів</t>
  </si>
  <si>
    <t>Членські внески до асоціацій органів місцевого самоврядування</t>
  </si>
  <si>
    <t>Облдержадміністрація</t>
  </si>
  <si>
    <t>Інші програми та заходи у сфері освіти</t>
  </si>
  <si>
    <t>Забезпечення діяльності інших закладів у сфері соціального захисту і соціального забезпечення</t>
  </si>
  <si>
    <t>Профінансовано за січень-червень</t>
  </si>
  <si>
    <t>Недофінансовано січень-червень</t>
  </si>
  <si>
    <t>фінансування видатків інформаційно-консультаційних послуг з питань проведення стратегічної екологічної оцінки детального плану території для будівництва та обслуговування індустріального парку "Кам'янське Індастрі"  та розроблення детального плану території для будівництва та обслуговування індустріального парку "Кам'янське Індастрі"</t>
  </si>
  <si>
    <t>Повернення інших внутрішніх кредитів</t>
  </si>
  <si>
    <t>Дефіцит-профіцит (джерела фінансування)</t>
  </si>
  <si>
    <t>На кінець періоду</t>
  </si>
  <si>
    <t>Кошти, що передаються із загального фонду бюджету до бюджету розвитку (спеціального фонду) </t>
  </si>
  <si>
    <t>інші розрахунки</t>
  </si>
  <si>
    <t>Централізовані заходи з лікування хворих на цукровий та нецукровий діабет</t>
  </si>
  <si>
    <t>Централізовані заходи з лікування онкологічних хворих</t>
  </si>
  <si>
    <t>Департамент соціального захисту населення облдержадміністрації</t>
  </si>
  <si>
    <t>Пільгове медичне обслуговування осіб, які постраждали внаслідок Чорнобильської катастрофи</t>
  </si>
  <si>
    <t>Видатки на поховання учасників бойових дій та осіб з інвалідністю внаслідок війни</t>
  </si>
  <si>
    <t>Забезпечення соціальними послугами стаціонарного догляду з наданням місця для проживання дітей з вадами фізичного та розумового розвитку</t>
  </si>
  <si>
    <t>0613230</t>
  </si>
  <si>
    <t>Фінансова підтримка дитячо-юнацьких спортивних шкіл фізкультурно-спортивних товариств</t>
  </si>
  <si>
    <t>Забезпечення підготовки спортсменів школами вищої спортивної майстерності</t>
  </si>
  <si>
    <t>Надходження бюджетних установ від додаткової (господарської) діяльності</t>
  </si>
  <si>
    <t>Плата за оренду майна бюджетних установ, що здійснюється відповідно до Закону України "Про оренду державного та комунального майна"</t>
  </si>
  <si>
    <t>Надходження бюджетних установ від реалізації в установленому порядку майна (крім нерухомого майна)</t>
  </si>
  <si>
    <t>Інші джерела власних надходжень бюджетних установ</t>
  </si>
  <si>
    <t>Відхилення (+,-)</t>
  </si>
  <si>
    <t>ДОХОДИ-всього</t>
  </si>
  <si>
    <t>ВИДАТКИ - всього</t>
  </si>
  <si>
    <t>0100</t>
  </si>
  <si>
    <t xml:space="preserve">Уточнений план на 2024 рік </t>
  </si>
  <si>
    <t>Від Європейського Союзу, урядів іноземних держав, міжнародних організацій, донорських установ</t>
  </si>
  <si>
    <t>Надходження в рамках програм допомоги Європейського Союзу, урядів іноземних держав, міжнародних організацій, донорських установ</t>
  </si>
  <si>
    <t>Надходження в рамках програм допомоги урядів іноземних держав, міжнародних організацій, донорських установ</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</si>
  <si>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</si>
  <si>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0613133</t>
  </si>
  <si>
    <t>1918110</t>
  </si>
  <si>
    <t>2716084   2718831</t>
  </si>
  <si>
    <t>2716084     2718821</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</si>
  <si>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коштів місцевого бюджету</t>
  </si>
  <si>
    <t>Надання загальної середньої освіти спеціалізованими закладами загальної середньої освіти за рахунок коштів місцевого бюджету</t>
  </si>
  <si>
    <t>Забезпечення належних умов для виховання та розвитку дітей-сиріт і дітей, позбавлених батьківського піклування, в дитячих будинках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</si>
  <si>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</si>
  <si>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освітньої субвенції</t>
  </si>
  <si>
    <t>Надання загальної середньої освіти спеціалізованими закладами загальної середньої освіти за рахунок освітньої субвенції</t>
  </si>
  <si>
    <t>Забезпечення належних умов для виховання та розвитку дітей-сиріт і дітей, позбавлених батьківського піклування, в дитячих будинках за рахунок освітньої субвенції</t>
  </si>
  <si>
    <t>Забезпечення діяльності інших закладів у сфері освіти</t>
  </si>
  <si>
    <t>0611141</t>
  </si>
  <si>
    <t>Здійснення заходів та реалізація проектів на виконання Державної цільової соціальної програми `Молодь України`</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</si>
  <si>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</si>
  <si>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Податок на прибуток підприємств, який сплачують інші платники</t>
  </si>
  <si>
    <t>Податок на прибуток фінансових установ, включаючи філіали аналогічних організацій, розташованих на території України, за винятком страхових організацій  </t>
  </si>
  <si>
    <t>Інші надходження  </t>
  </si>
  <si>
    <t>Адміністративні штрафи та інші санкції </t>
  </si>
  <si>
    <t>21081100</t>
  </si>
  <si>
    <t>Додаткова дотація з державного бюджету місцевим бюджетам на компенсацію комунальним закладам, державним закладам освіти, що передані на фінансування з місцевих бюджетів, та закладам спільної власності територіальних громад області та району, що перебувають в управлінні обласних та районних рад</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</si>
  <si>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</si>
  <si>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41020100</t>
  </si>
  <si>
    <t>41020200</t>
  </si>
  <si>
    <t>41021300</t>
  </si>
  <si>
    <t/>
  </si>
  <si>
    <t>Всього видатків:</t>
  </si>
  <si>
    <t xml:space="preserve">Виконання видатків обласного бюджету </t>
  </si>
  <si>
    <t>Всього по програмі</t>
  </si>
  <si>
    <t>01</t>
  </si>
  <si>
    <t>Обласна рада</t>
  </si>
  <si>
    <t>02</t>
  </si>
  <si>
    <t>06</t>
  </si>
  <si>
    <t>07</t>
  </si>
  <si>
    <t>Департамент охорони здоров'я облдерадміністрації</t>
  </si>
  <si>
    <t>Виконання доходів обласного бюджету</t>
  </si>
  <si>
    <t>грн.</t>
  </si>
  <si>
    <t>0127322</t>
  </si>
  <si>
    <t>0717322</t>
  </si>
  <si>
    <t>Будівництво інших об`єктів комунальної власності</t>
  </si>
  <si>
    <t>1517368</t>
  </si>
  <si>
    <t>Виконання інвестиційних проектів за рахунок субвенцій з інших бюджетів</t>
  </si>
  <si>
    <t>Утримання та розвиток місцевих аеропортів</t>
  </si>
  <si>
    <t>1917430</t>
  </si>
  <si>
    <t>Інші заходи у сфері зв'язку, телекомунікації та інформатики</t>
  </si>
  <si>
    <t>2017530</t>
  </si>
  <si>
    <t>1217640</t>
  </si>
  <si>
    <t>Заходи з енергозбереження</t>
  </si>
  <si>
    <t>3018240</t>
  </si>
  <si>
    <t>2619800</t>
  </si>
  <si>
    <t>2719770</t>
  </si>
  <si>
    <t>Інші заходи, пов`язані з економічною діяльністю</t>
  </si>
  <si>
    <t>Закарпатська обласна державна адміністрація</t>
  </si>
  <si>
    <t>Департамент освіти і науки, молоді та спорту Закарпатської обласної державної адміністрації</t>
  </si>
  <si>
    <t>Департамент  охорони здоров`я Закарпатської обласної державної адміністрації</t>
  </si>
  <si>
    <t>Департамент соціального захисту населення Закарпатської обласної державної адміністрації</t>
  </si>
  <si>
    <t>Управління містобудування та архітектури Закарпатської обласної державної адміністрації</t>
  </si>
  <si>
    <t>Департамент інфраструктури, розвитку і утримання мережі автомобільних доріг загального користування місцевого значення Закарпатської обласної державної адміністрації</t>
  </si>
  <si>
    <t>Управління цифрового розвитку, цифрових трансформацій і цифровізації Закарпатської обласної державної адміністрації</t>
  </si>
  <si>
    <t>Департамент стратегічних комунікацій, національностей та релігій Закарпатської обласної державної адміністрації</t>
  </si>
  <si>
    <t>Департамент агропромислового розвитку Закарпатської обласної державної адміністрації</t>
  </si>
  <si>
    <t>Управління єврорегіональної співпраці Закарпатської обласної державної адміністрації</t>
  </si>
  <si>
    <t>Управлiння туризму та курортiв Закарпатської обласної державної адмiнiстрацiї</t>
  </si>
  <si>
    <t>Департамент економічного та регіонального розвитку Закарпатської обласної державної адміністрації</t>
  </si>
  <si>
    <t>Департамент екології та природних ресурсів Закарпатської обласної державної адміністрації</t>
  </si>
  <si>
    <t>Управління цивільного захисту Закарпатської обласної державної адміністрації</t>
  </si>
  <si>
    <t>Департамент фінансів Закарпатської обласної державної адміністрації</t>
  </si>
  <si>
    <t>41032900</t>
  </si>
  <si>
    <t>41033000</t>
  </si>
  <si>
    <t>41033900</t>
  </si>
  <si>
    <t>Регіональна програма розвитку автомобільних доріг загального користування місцевого значення на 2023-2026 роки</t>
  </si>
  <si>
    <t>41053900</t>
  </si>
  <si>
    <t>Регіональна програма розвитку фізичної культури і спорту на 2021-2024 роки</t>
  </si>
  <si>
    <t>0615011</t>
  </si>
  <si>
    <t>0615012</t>
  </si>
  <si>
    <t>0615021</t>
  </si>
  <si>
    <t>0615022</t>
  </si>
  <si>
    <t>0615031</t>
  </si>
  <si>
    <t>0615032</t>
  </si>
  <si>
    <t>0615033</t>
  </si>
  <si>
    <t>0615061</t>
  </si>
  <si>
    <t>Податок на доходи фізичних осіб, що сплачується податковими агентами, із доходів платника податку у вигляді заробітної плати</t>
  </si>
  <si>
    <t>Управління цифрового розвитку, цифрових трансформацій і цифровізації облдержадміністрації</t>
  </si>
  <si>
    <t>Регіональна програма інформатизації Цифрове Закарпаття  на 2023-2025 роки</t>
  </si>
  <si>
    <t>Програма підтримки фінансово-господарської діяльності КП "Закарпатський інформаційно-аналітичний центр" Закарпатської обласної ради</t>
  </si>
  <si>
    <t>Департамент стратегічних комунікацій, національностей та релігій облдержадміністрації</t>
  </si>
  <si>
    <t>Департамент економічного та регіонального розвитку облдержадміністрації</t>
  </si>
  <si>
    <t>Комплексна програма розвитку цивільного захисту Закарпатської області на 2020 - 2024 роки (Навчально- методичний центр цивільного захисту та безпеки життєдіяльності Закарпатської області)</t>
  </si>
  <si>
    <t>Податок на доходи фізичних осіб, що сплачується податковими агентами, із доходів платника податку інших ніж заробітна плата</t>
  </si>
  <si>
    <t>Управління капітального будівництва Закарпатської обласної державної адміністрації</t>
  </si>
  <si>
    <t>Програма розвитку і підтримки тваринництва та переробки сільськогосподарської продукції в області на 2021-2025 роки</t>
  </si>
  <si>
    <t>Програма розвитку та підтримки галузі рослинництва в області на 2021-2025 роки</t>
  </si>
  <si>
    <t>Програма розвитку транскордонного співробітництва Закарпатської області на 2021-2027 роки</t>
  </si>
  <si>
    <t>Зміни обсягів готівкових коштів</t>
  </si>
  <si>
    <t>На початок періоду</t>
  </si>
  <si>
    <t>На кінець звітного періоду</t>
  </si>
  <si>
    <t>Кошти, що передаються із загального фонду бюджету до бюджету розвитку (спеціального фонду)</t>
  </si>
  <si>
    <t>Інші розрахунки</t>
  </si>
  <si>
    <t>№ п/п</t>
  </si>
  <si>
    <t>Назва адміністративно-територіальних одиниць/ напрямку субвенції</t>
  </si>
  <si>
    <t>Уточнений план на рік</t>
  </si>
  <si>
    <t>1</t>
  </si>
  <si>
    <t>Податок на прибуток підприємств на особливих умовах, що сплачується резидентами Дія Сіті</t>
  </si>
  <si>
    <t>Податок на доходи фізичних осіб у вигляді мінімального податкового зобов'язання, що підлягає сплаті фізичними особами</t>
  </si>
  <si>
    <t>3200</t>
  </si>
  <si>
    <t>Капітальні трансферти</t>
  </si>
  <si>
    <t>3210</t>
  </si>
  <si>
    <t>0127321</t>
  </si>
  <si>
    <t>0127325</t>
  </si>
  <si>
    <t>Будівництво споруд,установ та закладів фізичної культури і спорту</t>
  </si>
  <si>
    <t>Найменування головного розпорядника, відповідального виконавця, бюджетної програми або напряму видатків згідно з типовою відомчою/ТПКВКМБ</t>
  </si>
  <si>
    <t>Спеціальний  фонд</t>
  </si>
  <si>
    <t>% виконання звітної дати до уточненого плану на рік</t>
  </si>
  <si>
    <t>% виконання до уточненого плану на рік та кошторисних призначень на рік (власні надходження)</t>
  </si>
  <si>
    <t>0100000</t>
  </si>
  <si>
    <t>Обласна рада(головний розпорядник)</t>
  </si>
  <si>
    <t>0110000</t>
  </si>
  <si>
    <t>Обласна рада (відповідльний виконавець)</t>
  </si>
  <si>
    <t>0110150</t>
  </si>
  <si>
    <t>0120000</t>
  </si>
  <si>
    <t>0120180</t>
  </si>
  <si>
    <t>0117630</t>
  </si>
  <si>
    <t>0117680</t>
  </si>
  <si>
    <t>0210000</t>
  </si>
  <si>
    <t>0213241</t>
  </si>
  <si>
    <t>0216090</t>
  </si>
  <si>
    <t>0217413</t>
  </si>
  <si>
    <t>0218220</t>
  </si>
  <si>
    <t>0219800</t>
  </si>
  <si>
    <t>0610000</t>
  </si>
  <si>
    <t>0611120</t>
  </si>
  <si>
    <t>0619310</t>
  </si>
  <si>
    <t>0619800</t>
  </si>
  <si>
    <t>0710000</t>
  </si>
  <si>
    <t>0711120</t>
  </si>
  <si>
    <t>0712010</t>
  </si>
  <si>
    <t>0712020</t>
  </si>
  <si>
    <t>0712040</t>
  </si>
  <si>
    <t>0712050</t>
  </si>
  <si>
    <t>0712060</t>
  </si>
  <si>
    <t>0712070</t>
  </si>
  <si>
    <t>0712100</t>
  </si>
  <si>
    <t>0712130</t>
  </si>
  <si>
    <t>0712142</t>
  </si>
  <si>
    <t>0712144</t>
  </si>
  <si>
    <t>0712145</t>
  </si>
  <si>
    <t>0712151</t>
  </si>
  <si>
    <t>0712152</t>
  </si>
  <si>
    <t>0719800</t>
  </si>
  <si>
    <t>0810000</t>
  </si>
  <si>
    <t>0813050</t>
  </si>
  <si>
    <t>0813090</t>
  </si>
  <si>
    <t>0813101</t>
  </si>
  <si>
    <t>0813102</t>
  </si>
  <si>
    <t>0813105</t>
  </si>
  <si>
    <t>0813111</t>
  </si>
  <si>
    <t>0813121</t>
  </si>
  <si>
    <t>0813122</t>
  </si>
  <si>
    <t>0813123</t>
  </si>
  <si>
    <t>0813140</t>
  </si>
  <si>
    <t>0813200</t>
  </si>
  <si>
    <t>0813241</t>
  </si>
  <si>
    <t>0813242</t>
  </si>
  <si>
    <t>0819800</t>
  </si>
  <si>
    <t>0913111</t>
  </si>
  <si>
    <t>0913112</t>
  </si>
  <si>
    <t>Уточнений план на 2024 рік 
(кошторис - власні надходження)</t>
  </si>
  <si>
    <t>Уточнений план на 2024 рік (спецфонд кошторисні призначення)</t>
  </si>
  <si>
    <t>% виконання 2024 року до 2023 року</t>
  </si>
  <si>
    <t>Заходи державної політики із забезпечення рівних прав та можливостей жінок та чоловіків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</si>
  <si>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</si>
  <si>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Забезпечення обробки інформації з нарахування та виплати допомог і компенсацій</t>
  </si>
  <si>
    <t>Служба у справах дітей облдержадміністрації</t>
  </si>
  <si>
    <t>Заходи державної політики з питань дітей та їх соціального захисту</t>
  </si>
  <si>
    <t>Підготовка кадрів закладами вищої освіти</t>
  </si>
  <si>
    <t>Фінансова підтримка театрів</t>
  </si>
  <si>
    <t>Фінансова підтримка фiлармонiй, художніх і музичних колективів, ансамблів, концертних та циркових організацій</t>
  </si>
  <si>
    <t>Реалізація програм в галузі сільського господарства</t>
  </si>
  <si>
    <t>Надання пільгових довгострокових кредитів молодим сім'ям та одиноким молодим громадянам на будівництво/реконструкцію/придбання житла</t>
  </si>
  <si>
    <t>Повернення пільгових довгострокових кредитів, наданих молодим сім'ям та одиноким молодим громадянам на будівництво/реконструкцію/придбання житла</t>
  </si>
  <si>
    <t>Управління туризму та курортів облдержадміністрації</t>
  </si>
  <si>
    <t>Реалізація програм і заходів в галузі туризму та курортів</t>
  </si>
  <si>
    <t>Сприяння розвитку малого та середнього підприємництва</t>
  </si>
  <si>
    <t>Інші заходи, пов'язані з економічною діяльністю</t>
  </si>
  <si>
    <t>Природоохоронні заходи за рахунок цільових фондів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</si>
</sst>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_-* #,##0_р_._-;\-* #,##0_р_._-;_-* &quot;-&quot;_р_._-;_-@_-"/>
    <numFmt numFmtId="178" formatCode="_-* #,##0.00_р_._-;\-* #,##0.00_р_._-;_-* &quot;-&quot;??_р_._-;_-@_-"/>
  </numFmts>
  <fonts count="70" x14ac:knownFonts="1">
    <font>
      <sz val="10"/>
      <color indexed="8"/>
      <name val="MS Sans Serif"/>
      <charset val="204"/>
    </font>
    <font>
      <sz val="8"/>
      <name val="Times New Roman"/>
      <family val="1"/>
      <charset val="204"/>
    </font>
    <font>
      <sz val="10"/>
      <name val="Helv"/>
      <charset val="204"/>
    </font>
    <font>
      <b/>
      <sz val="8"/>
      <color indexed="8"/>
      <name val="Times New Roman"/>
      <family val="1"/>
      <charset val="204"/>
    </font>
    <font>
      <sz val="10"/>
      <color indexed="8"/>
      <name val="MS Sans Serif"/>
      <charset val="204"/>
    </font>
    <font>
      <sz val="12"/>
      <name val="Times New Roman Cyr"/>
      <family val="1"/>
      <charset val="204"/>
    </font>
    <font>
      <b/>
      <sz val="10"/>
      <color indexed="8"/>
      <name val="MS Sans Serif"/>
      <charset val="204"/>
    </font>
    <font>
      <sz val="10"/>
      <color indexed="8"/>
      <name val="Times New Roman"/>
      <family val="1"/>
      <charset val="204"/>
    </font>
    <font>
      <sz val="11"/>
      <name val="Times New Roman"/>
      <family val="1"/>
      <charset val="204"/>
    </font>
    <font>
      <sz val="12"/>
      <color indexed="8"/>
      <name val="Times New Roman"/>
      <family val="1"/>
      <charset val="204"/>
    </font>
    <font>
      <sz val="12"/>
      <name val="Times New Roman"/>
      <family val="1"/>
      <charset val="204"/>
    </font>
    <font>
      <b/>
      <sz val="12"/>
      <color indexed="8"/>
      <name val="Times New Roman"/>
      <family val="1"/>
      <charset val="204"/>
    </font>
    <font>
      <b/>
      <sz val="12"/>
      <name val="Times New Roman"/>
      <family val="1"/>
      <charset val="204"/>
    </font>
    <font>
      <sz val="10"/>
      <color indexed="8"/>
      <name val="Times New Roman"/>
      <charset val="204"/>
    </font>
    <font>
      <sz val="10"/>
      <name val="Times New Roman"/>
      <family val="1"/>
      <charset val="204"/>
    </font>
    <font>
      <b/>
      <i/>
      <sz val="12"/>
      <name val="Times New Roman"/>
      <family val="1"/>
      <charset val="204"/>
    </font>
    <font>
      <sz val="1"/>
      <color indexed="8"/>
      <name val="Courier"/>
    </font>
    <font>
      <b/>
      <sz val="1"/>
      <color indexed="8"/>
      <name val="Courier"/>
    </font>
    <font>
      <sz val="11"/>
      <color indexed="8"/>
      <name val="Calibri"/>
      <family val="2"/>
      <charset val="204"/>
    </font>
    <font>
      <sz val="11"/>
      <color indexed="9"/>
      <name val="Calibri"/>
      <family val="2"/>
      <charset val="204"/>
    </font>
    <font>
      <sz val="11"/>
      <color indexed="44"/>
      <name val="Calibri"/>
      <family val="2"/>
      <charset val="204"/>
    </font>
    <font>
      <sz val="10"/>
      <name val="Arial Cyr"/>
      <charset val="204"/>
    </font>
    <font>
      <sz val="11"/>
      <color indexed="62"/>
      <name val="Calibri"/>
      <family val="2"/>
      <charset val="204"/>
    </font>
    <font>
      <b/>
      <sz val="11"/>
      <color indexed="63"/>
      <name val="Calibri"/>
      <family val="2"/>
      <charset val="204"/>
    </font>
    <font>
      <b/>
      <sz val="11"/>
      <color indexed="52"/>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Courier New"/>
      <family val="3"/>
      <charset val="204"/>
    </font>
    <font>
      <sz val="10"/>
      <color indexed="8"/>
      <name val="ARIAL"/>
      <charset val="1"/>
    </font>
    <font>
      <sz val="11"/>
      <color indexed="10"/>
      <name val="Calibri"/>
      <family val="2"/>
      <charset val="204"/>
    </font>
    <font>
      <b/>
      <sz val="11"/>
      <color indexed="8"/>
      <name val="Calibri"/>
      <family val="2"/>
      <charset val="204"/>
    </font>
    <font>
      <b/>
      <sz val="11"/>
      <color indexed="9"/>
      <name val="Calibri"/>
      <family val="2"/>
      <charset val="204"/>
    </font>
    <font>
      <b/>
      <sz val="11"/>
      <color indexed="44"/>
      <name val="Calibri"/>
      <family val="2"/>
      <charset val="204"/>
    </font>
    <font>
      <b/>
      <sz val="18"/>
      <color indexed="62"/>
      <name val="Cambria"/>
      <family val="2"/>
      <charset val="204"/>
    </font>
    <font>
      <b/>
      <sz val="18"/>
      <color indexed="56"/>
      <name val="Cambria"/>
      <family val="2"/>
      <charset val="204"/>
    </font>
    <font>
      <sz val="11"/>
      <color indexed="60"/>
      <name val="Calibri"/>
      <family val="2"/>
      <charset val="204"/>
    </font>
    <font>
      <b/>
      <sz val="11"/>
      <color indexed="10"/>
      <name val="Calibri"/>
      <family val="2"/>
      <charset val="204"/>
    </font>
    <font>
      <sz val="11"/>
      <color indexed="20"/>
      <name val="Calibri"/>
      <family val="2"/>
      <charset val="204"/>
    </font>
    <font>
      <i/>
      <sz val="11"/>
      <color indexed="23"/>
      <name val="Calibri"/>
      <family val="2"/>
      <charset val="204"/>
    </font>
    <font>
      <sz val="10"/>
      <name val="Times New Roman"/>
      <charset val="204"/>
    </font>
    <font>
      <sz val="11"/>
      <color indexed="52"/>
      <name val="Calibri"/>
      <family val="2"/>
      <charset val="204"/>
    </font>
    <font>
      <sz val="11"/>
      <color indexed="19"/>
      <name val="Calibri"/>
      <family val="2"/>
      <charset val="204"/>
    </font>
    <font>
      <b/>
      <sz val="11"/>
      <name val="Times New Roman"/>
      <family val="1"/>
      <charset val="204"/>
    </font>
    <font>
      <b/>
      <sz val="10"/>
      <color indexed="8"/>
      <name val="Times New Roman"/>
      <charset val="204"/>
    </font>
    <font>
      <sz val="8"/>
      <color indexed="8"/>
      <name val="Times New Roman"/>
      <charset val="204"/>
    </font>
    <font>
      <sz val="8"/>
      <name val="Arial Cyr"/>
      <charset val="204"/>
    </font>
    <font>
      <b/>
      <sz val="10"/>
      <name val="Times New Roman"/>
      <family val="1"/>
      <charset val="204"/>
    </font>
    <font>
      <sz val="9"/>
      <name val="Times New Roman"/>
      <family val="1"/>
      <charset val="204"/>
    </font>
    <font>
      <sz val="10"/>
      <name val="Arial"/>
    </font>
    <font>
      <sz val="8"/>
      <name val="Times New Roman"/>
      <charset val="204"/>
    </font>
    <font>
      <b/>
      <sz val="14"/>
      <name val="Times New Roman"/>
      <family val="1"/>
      <charset val="204"/>
    </font>
    <font>
      <sz val="9"/>
      <color indexed="8"/>
      <name val="Times New Roman"/>
      <family val="1"/>
      <charset val="204"/>
    </font>
    <font>
      <sz val="10"/>
      <color indexed="8"/>
      <name val="MS Sans Serif"/>
      <charset val="204"/>
    </font>
    <font>
      <sz val="10"/>
      <name val="Arial"/>
      <charset val="204"/>
    </font>
    <font>
      <sz val="12"/>
      <color indexed="10"/>
      <name val="Times New Roman"/>
      <family val="1"/>
      <charset val="204"/>
    </font>
    <font>
      <b/>
      <sz val="12"/>
      <color indexed="10"/>
      <name val="Times New Roman"/>
      <family val="1"/>
      <charset val="204"/>
    </font>
    <font>
      <sz val="10"/>
      <color indexed="8"/>
      <name val="Arial"/>
      <family val="2"/>
      <charset val="204"/>
    </font>
    <font>
      <sz val="14"/>
      <name val="Times New Roman"/>
      <charset val="204"/>
    </font>
    <font>
      <b/>
      <sz val="9"/>
      <color indexed="8"/>
      <name val="Times New Roman"/>
      <family val="1"/>
      <charset val="204"/>
    </font>
    <font>
      <sz val="11"/>
      <color indexed="8"/>
      <name val="Times New Roman"/>
      <family val="1"/>
      <charset val="204"/>
    </font>
    <font>
      <b/>
      <i/>
      <sz val="12"/>
      <color indexed="8"/>
      <name val="Times New Roman"/>
    </font>
    <font>
      <b/>
      <sz val="14"/>
      <name val="Times New Roman"/>
      <charset val="204"/>
    </font>
    <font>
      <sz val="12"/>
      <color indexed="63"/>
      <name val="Times New Roman"/>
      <family val="1"/>
      <charset val="204"/>
    </font>
    <font>
      <i/>
      <sz val="12"/>
      <name val="Times New Roman"/>
      <family val="1"/>
      <charset val="204"/>
    </font>
    <font>
      <sz val="10"/>
      <name val="Arial"/>
      <family val="2"/>
      <charset val="204"/>
    </font>
    <font>
      <sz val="12"/>
      <name val="Times New Roman"/>
      <charset val="204"/>
    </font>
    <font>
      <sz val="12"/>
      <color indexed="8"/>
      <name val="Times New Roman"/>
      <charset val="204"/>
    </font>
    <font>
      <b/>
      <sz val="12"/>
      <name val="Times New Roman"/>
      <charset val="204"/>
    </font>
  </fonts>
  <fills count="32">
    <fill>
      <patternFill patternType="none"/>
    </fill>
    <fill>
      <patternFill patternType="gray125"/>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6"/>
      </patternFill>
    </fill>
    <fill>
      <patternFill patternType="solid">
        <fgColor indexed="55"/>
      </patternFill>
    </fill>
    <fill>
      <patternFill patternType="solid">
        <fgColor indexed="9"/>
        <bgColor indexed="26"/>
      </patternFill>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s>
  <borders count="23">
    <border>
      <left/>
      <right/>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10"/>
      </bottom>
      <diagonal/>
    </border>
    <border>
      <left/>
      <right/>
      <top style="thin">
        <color indexed="62"/>
      </top>
      <bottom style="double">
        <color indexed="6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bottom style="thin">
        <color indexed="8"/>
      </bottom>
      <diagonal/>
    </border>
  </borders>
  <cellStyleXfs count="201">
    <xf numFmtId="0" fontId="0" fillId="0" borderId="0"/>
    <xf numFmtId="0" fontId="16" fillId="0" borderId="1">
      <protection locked="0"/>
    </xf>
    <xf numFmtId="0" fontId="16" fillId="0" borderId="0">
      <protection locked="0"/>
    </xf>
    <xf numFmtId="0" fontId="16" fillId="0" borderId="0">
      <protection locked="0"/>
    </xf>
    <xf numFmtId="0" fontId="16" fillId="0" borderId="0">
      <protection locked="0"/>
    </xf>
    <xf numFmtId="0" fontId="17" fillId="0" borderId="0">
      <protection locked="0"/>
    </xf>
    <xf numFmtId="0" fontId="17" fillId="0" borderId="0">
      <protection locked="0"/>
    </xf>
    <xf numFmtId="0" fontId="18" fillId="2"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2"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6"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3"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7" borderId="0" applyNumberFormat="0" applyBorder="0" applyAlignment="0" applyProtection="0"/>
    <xf numFmtId="0" fontId="18" fillId="5" borderId="0" applyNumberFormat="0" applyBorder="0" applyAlignment="0" applyProtection="0"/>
    <xf numFmtId="0" fontId="18" fillId="9"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2"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12" borderId="0" applyNumberFormat="0" applyBorder="0" applyAlignment="0" applyProtection="0"/>
    <xf numFmtId="0" fontId="18" fillId="8"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5" borderId="0" applyNumberFormat="0" applyBorder="0" applyAlignment="0" applyProtection="0"/>
    <xf numFmtId="0" fontId="18" fillId="15" borderId="0" applyNumberFormat="0" applyBorder="0" applyAlignment="0" applyProtection="0"/>
    <xf numFmtId="0" fontId="18" fillId="9"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4" borderId="0" applyNumberFormat="0" applyBorder="0" applyAlignment="0" applyProtection="0"/>
    <xf numFmtId="0" fontId="18" fillId="9" borderId="0" applyNumberFormat="0" applyBorder="0" applyAlignment="0" applyProtection="0"/>
    <xf numFmtId="0" fontId="18" fillId="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0" fillId="17"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20" fillId="1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0"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17"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0" fillId="5" borderId="0" applyNumberFormat="0" applyBorder="0" applyAlignment="0" applyProtection="0"/>
    <xf numFmtId="0" fontId="19" fillId="9" borderId="0" applyNumberFormat="0" applyBorder="0" applyAlignment="0" applyProtection="0"/>
    <xf numFmtId="0" fontId="19" fillId="20" borderId="0" applyNumberFormat="0" applyBorder="0" applyAlignment="0" applyProtection="0"/>
    <xf numFmtId="0" fontId="19" fillId="15" borderId="0" applyNumberFormat="0" applyBorder="0" applyAlignment="0" applyProtection="0"/>
    <xf numFmtId="0" fontId="19" fillId="4" borderId="0" applyNumberFormat="0" applyBorder="0" applyAlignment="0" applyProtection="0"/>
    <xf numFmtId="0" fontId="19" fillId="9" borderId="0" applyNumberFormat="0" applyBorder="0" applyAlignment="0" applyProtection="0"/>
    <xf numFmtId="0" fontId="19" fillId="11" borderId="0" applyNumberFormat="0" applyBorder="0" applyAlignment="0" applyProtection="0"/>
    <xf numFmtId="0" fontId="21" fillId="0" borderId="0"/>
    <xf numFmtId="0" fontId="66" fillId="0" borderId="0"/>
    <xf numFmtId="0" fontId="19" fillId="21" borderId="0" applyNumberFormat="0" applyBorder="0" applyAlignment="0" applyProtection="0"/>
    <xf numFmtId="0" fontId="20" fillId="17" borderId="0" applyNumberFormat="0" applyBorder="0" applyAlignment="0" applyProtection="0"/>
    <xf numFmtId="0" fontId="19" fillId="22" borderId="0" applyNumberFormat="0" applyBorder="0" applyAlignment="0" applyProtection="0"/>
    <xf numFmtId="0" fontId="20" fillId="22" borderId="0" applyNumberFormat="0" applyBorder="0" applyAlignment="0" applyProtection="0"/>
    <xf numFmtId="0" fontId="19" fillId="23" borderId="0" applyNumberFormat="0" applyBorder="0" applyAlignment="0" applyProtection="0"/>
    <xf numFmtId="0" fontId="20" fillId="23" borderId="0" applyNumberFormat="0" applyBorder="0" applyAlignment="0" applyProtection="0"/>
    <xf numFmtId="0" fontId="19" fillId="18" borderId="0" applyNumberFormat="0" applyBorder="0" applyAlignment="0" applyProtection="0"/>
    <xf numFmtId="0" fontId="20" fillId="24" borderId="0" applyNumberFormat="0" applyBorder="0" applyAlignment="0" applyProtection="0"/>
    <xf numFmtId="0" fontId="19" fillId="17" borderId="0" applyNumberFormat="0" applyBorder="0" applyAlignment="0" applyProtection="0"/>
    <xf numFmtId="0" fontId="20" fillId="17" borderId="0" applyNumberFormat="0" applyBorder="0" applyAlignment="0" applyProtection="0"/>
    <xf numFmtId="0" fontId="19" fillId="20" borderId="0" applyNumberFormat="0" applyBorder="0" applyAlignment="0" applyProtection="0"/>
    <xf numFmtId="0" fontId="20" fillId="20" borderId="0" applyNumberFormat="0" applyBorder="0" applyAlignment="0" applyProtection="0"/>
    <xf numFmtId="0" fontId="19" fillId="25" borderId="0" applyNumberFormat="0" applyBorder="0" applyAlignment="0" applyProtection="0"/>
    <xf numFmtId="0" fontId="19" fillId="20" borderId="0" applyNumberFormat="0" applyBorder="0" applyAlignment="0" applyProtection="0"/>
    <xf numFmtId="0" fontId="19" fillId="15" borderId="0" applyNumberFormat="0" applyBorder="0" applyAlignment="0" applyProtection="0"/>
    <xf numFmtId="0" fontId="19" fillId="24" borderId="0" applyNumberFormat="0" applyBorder="0" applyAlignment="0" applyProtection="0"/>
    <xf numFmtId="0" fontId="19" fillId="17" borderId="0" applyNumberFormat="0" applyBorder="0" applyAlignment="0" applyProtection="0"/>
    <xf numFmtId="0" fontId="19" fillId="22" borderId="0" applyNumberFormat="0" applyBorder="0" applyAlignment="0" applyProtection="0"/>
    <xf numFmtId="0" fontId="22" fillId="14" borderId="2" applyNumberFormat="0" applyAlignment="0" applyProtection="0"/>
    <xf numFmtId="0" fontId="22" fillId="5" borderId="2" applyNumberFormat="0" applyAlignment="0" applyProtection="0"/>
    <xf numFmtId="0" fontId="22" fillId="5" borderId="2" applyNumberFormat="0" applyAlignment="0" applyProtection="0"/>
    <xf numFmtId="0" fontId="23" fillId="12" borderId="3" applyNumberFormat="0" applyAlignment="0" applyProtection="0"/>
    <xf numFmtId="0" fontId="23" fillId="3" borderId="3" applyNumberFormat="0" applyAlignment="0" applyProtection="0"/>
    <xf numFmtId="0" fontId="24" fillId="12" borderId="2" applyNumberFormat="0" applyAlignment="0" applyProtection="0"/>
    <xf numFmtId="0" fontId="24" fillId="3" borderId="2" applyNumberFormat="0" applyAlignment="0" applyProtection="0"/>
    <xf numFmtId="0" fontId="25" fillId="9" borderId="0" applyNumberFormat="0" applyBorder="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1" fillId="0" borderId="0"/>
    <xf numFmtId="0" fontId="29" fillId="0" borderId="0"/>
    <xf numFmtId="0" fontId="21" fillId="0" borderId="0"/>
    <xf numFmtId="0" fontId="21" fillId="0" borderId="0"/>
    <xf numFmtId="0" fontId="29" fillId="0" borderId="0"/>
    <xf numFmtId="0" fontId="29" fillId="0" borderId="0"/>
    <xf numFmtId="0" fontId="29" fillId="0" borderId="0"/>
    <xf numFmtId="0" fontId="29" fillId="0" borderId="0"/>
    <xf numFmtId="0" fontId="29" fillId="0" borderId="0"/>
    <xf numFmtId="0" fontId="30" fillId="0" borderId="0">
      <alignment vertical="top"/>
    </xf>
    <xf numFmtId="0" fontId="58" fillId="0" borderId="0">
      <alignment vertical="top"/>
    </xf>
    <xf numFmtId="0" fontId="31" fillId="0" borderId="7" applyNumberFormat="0" applyFill="0" applyAlignment="0" applyProtection="0"/>
    <xf numFmtId="0" fontId="32" fillId="0" borderId="8" applyNumberFormat="0" applyFill="0" applyAlignment="0" applyProtection="0"/>
    <xf numFmtId="0" fontId="32" fillId="0" borderId="9" applyNumberFormat="0" applyFill="0" applyAlignment="0" applyProtection="0"/>
    <xf numFmtId="0" fontId="33" fillId="26" borderId="10" applyNumberFormat="0" applyAlignment="0" applyProtection="0"/>
    <xf numFmtId="0" fontId="33" fillId="26" borderId="10" applyNumberFormat="0" applyAlignment="0" applyProtection="0"/>
    <xf numFmtId="0" fontId="34" fillId="26" borderId="10"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8" fillId="3" borderId="2" applyNumberFormat="0" applyAlignment="0" applyProtection="0"/>
    <xf numFmtId="0" fontId="21" fillId="0" borderId="0"/>
    <xf numFmtId="0" fontId="14" fillId="0" borderId="0"/>
    <xf numFmtId="0" fontId="4" fillId="0" borderId="0"/>
    <xf numFmtId="0" fontId="4" fillId="0" borderId="0"/>
    <xf numFmtId="0" fontId="55" fillId="0" borderId="0"/>
    <xf numFmtId="0" fontId="5" fillId="0" borderId="0"/>
    <xf numFmtId="0" fontId="4" fillId="0" borderId="0"/>
    <xf numFmtId="0" fontId="21" fillId="0" borderId="0"/>
    <xf numFmtId="0" fontId="4" fillId="0" borderId="0"/>
    <xf numFmtId="0" fontId="21" fillId="0" borderId="0"/>
    <xf numFmtId="0" fontId="21" fillId="0" borderId="0"/>
    <xf numFmtId="0" fontId="21" fillId="0" borderId="0"/>
    <xf numFmtId="0" fontId="21" fillId="0" borderId="0"/>
    <xf numFmtId="0" fontId="2" fillId="0" borderId="0"/>
    <xf numFmtId="0" fontId="4" fillId="0" borderId="0"/>
    <xf numFmtId="0" fontId="21" fillId="0" borderId="0"/>
    <xf numFmtId="0" fontId="32" fillId="0" borderId="11" applyNumberFormat="0" applyFill="0" applyAlignment="0" applyProtection="0"/>
    <xf numFmtId="0" fontId="39" fillId="4" borderId="0" applyNumberFormat="0" applyBorder="0" applyAlignment="0" applyProtection="0"/>
    <xf numFmtId="0" fontId="39" fillId="4" borderId="0" applyNumberFormat="0" applyBorder="0" applyAlignment="0" applyProtection="0"/>
    <xf numFmtId="0" fontId="39" fillId="8" borderId="0" applyNumberFormat="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21" fillId="7" borderId="12" applyNumberFormat="0" applyFont="0" applyAlignment="0" applyProtection="0"/>
    <xf numFmtId="0" fontId="21" fillId="7" borderId="12" applyNumberFormat="0" applyFont="0" applyAlignment="0" applyProtection="0"/>
    <xf numFmtId="0" fontId="50" fillId="7" borderId="12" applyNumberFormat="0" applyFont="0" applyAlignment="0" applyProtection="0"/>
    <xf numFmtId="0" fontId="41" fillId="7" borderId="12" applyNumberFormat="0" applyFont="0" applyAlignment="0" applyProtection="0"/>
    <xf numFmtId="0" fontId="23" fillId="3" borderId="3" applyNumberFormat="0" applyAlignment="0" applyProtection="0"/>
    <xf numFmtId="0" fontId="23" fillId="27" borderId="3" applyNumberFormat="0" applyAlignment="0" applyProtection="0"/>
    <xf numFmtId="0" fontId="42" fillId="0" borderId="13" applyNumberFormat="0" applyFill="0" applyAlignment="0" applyProtection="0"/>
    <xf numFmtId="0" fontId="42" fillId="0" borderId="13" applyNumberFormat="0" applyFill="0" applyAlignment="0" applyProtection="0"/>
    <xf numFmtId="0" fontId="43" fillId="14" borderId="0" applyNumberFormat="0" applyBorder="0" applyAlignment="0" applyProtection="0"/>
    <xf numFmtId="0" fontId="2" fillId="0" borderId="0"/>
    <xf numFmtId="0" fontId="31" fillId="0" borderId="0" applyNumberFormat="0" applyFill="0" applyBorder="0" applyAlignment="0" applyProtection="0"/>
    <xf numFmtId="0" fontId="4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7" fontId="21" fillId="0" borderId="0" applyFont="0" applyFill="0" applyBorder="0" applyAlignment="0" applyProtection="0"/>
    <xf numFmtId="178" fontId="21" fillId="0" borderId="0" applyFont="0" applyFill="0" applyBorder="0" applyAlignment="0" applyProtection="0"/>
    <xf numFmtId="0" fontId="25" fillId="6" borderId="0" applyNumberFormat="0" applyBorder="0" applyAlignment="0" applyProtection="0"/>
    <xf numFmtId="0" fontId="25" fillId="6" borderId="0" applyNumberFormat="0" applyBorder="0" applyAlignment="0" applyProtection="0"/>
    <xf numFmtId="0" fontId="16" fillId="0" borderId="0">
      <protection locked="0"/>
    </xf>
  </cellStyleXfs>
  <cellXfs count="342">
    <xf numFmtId="0" fontId="0" fillId="0" borderId="0" xfId="0" applyNumberFormat="1" applyFill="1" applyBorder="1" applyAlignment="1" applyProtection="1"/>
    <xf numFmtId="0" fontId="0" fillId="0" borderId="0" xfId="0" applyNumberFormat="1" applyFill="1" applyBorder="1" applyAlignment="1" applyProtection="1">
      <alignment wrapText="1"/>
    </xf>
    <xf numFmtId="0" fontId="6" fillId="0" borderId="0" xfId="0" applyNumberFormat="1" applyFont="1" applyFill="1" applyBorder="1" applyAlignment="1" applyProtection="1"/>
    <xf numFmtId="0" fontId="7" fillId="0" borderId="0" xfId="0" applyNumberFormat="1" applyFont="1" applyFill="1" applyBorder="1" applyAlignment="1" applyProtection="1"/>
    <xf numFmtId="0" fontId="9" fillId="0" borderId="14" xfId="0" applyFont="1" applyBorder="1" applyAlignment="1">
      <alignment vertical="center" wrapText="1"/>
    </xf>
    <xf numFmtId="0" fontId="11" fillId="0" borderId="14" xfId="0" applyFont="1" applyBorder="1" applyAlignment="1">
      <alignment horizontal="left" vertical="center" wrapText="1"/>
    </xf>
    <xf numFmtId="0" fontId="11" fillId="0" borderId="14" xfId="0" applyFont="1" applyBorder="1" applyAlignment="1">
      <alignment vertical="center" wrapText="1"/>
    </xf>
    <xf numFmtId="0" fontId="13" fillId="0" borderId="0" xfId="163" applyFont="1"/>
    <xf numFmtId="0" fontId="11" fillId="0" borderId="14" xfId="0" applyFont="1" applyBorder="1" applyAlignment="1">
      <alignment horizontal="left" vertical="center"/>
    </xf>
    <xf numFmtId="4" fontId="11" fillId="0" borderId="14" xfId="0" applyNumberFormat="1" applyFont="1" applyBorder="1" applyAlignment="1">
      <alignment horizontal="right" vertical="center"/>
    </xf>
    <xf numFmtId="0" fontId="9" fillId="0" borderId="14" xfId="0" applyFont="1" applyBorder="1" applyAlignment="1">
      <alignment horizontal="left" vertical="center"/>
    </xf>
    <xf numFmtId="4" fontId="9" fillId="0" borderId="14" xfId="0" applyNumberFormat="1" applyFont="1" applyBorder="1" applyAlignment="1">
      <alignment horizontal="right" vertical="center"/>
    </xf>
    <xf numFmtId="4" fontId="9" fillId="0" borderId="14" xfId="0" applyNumberFormat="1" applyFont="1" applyFill="1" applyBorder="1" applyAlignment="1" applyProtection="1">
      <alignment vertical="center"/>
    </xf>
    <xf numFmtId="4" fontId="11" fillId="0" borderId="14" xfId="0" applyNumberFormat="1" applyFont="1" applyFill="1" applyBorder="1" applyAlignment="1" applyProtection="1">
      <alignment vertical="center"/>
    </xf>
    <xf numFmtId="176" fontId="11" fillId="0" borderId="14" xfId="0" applyNumberFormat="1" applyFont="1" applyBorder="1" applyAlignment="1">
      <alignment horizontal="right" vertical="center"/>
    </xf>
    <xf numFmtId="176" fontId="11" fillId="0" borderId="14" xfId="0" applyNumberFormat="1" applyFont="1" applyBorder="1" applyAlignment="1">
      <alignment vertical="center"/>
    </xf>
    <xf numFmtId="176" fontId="9" fillId="0" borderId="14" xfId="0" applyNumberFormat="1" applyFont="1" applyBorder="1" applyAlignment="1">
      <alignment horizontal="right" vertical="center"/>
    </xf>
    <xf numFmtId="176" fontId="9" fillId="0" borderId="14" xfId="0" applyNumberFormat="1" applyFont="1" applyBorder="1" applyAlignment="1">
      <alignment vertical="center"/>
    </xf>
    <xf numFmtId="0" fontId="4" fillId="0" borderId="0" xfId="166" applyNumberFormat="1" applyFill="1" applyBorder="1" applyAlignment="1" applyProtection="1"/>
    <xf numFmtId="49" fontId="7" fillId="0" borderId="0" xfId="0" applyNumberFormat="1" applyFont="1" applyFill="1" applyBorder="1" applyAlignment="1" applyProtection="1">
      <alignment horizontal="center"/>
    </xf>
    <xf numFmtId="0" fontId="7" fillId="0" borderId="0" xfId="0" applyNumberFormat="1" applyFont="1" applyFill="1" applyBorder="1" applyAlignment="1" applyProtection="1">
      <alignment wrapText="1"/>
    </xf>
    <xf numFmtId="4" fontId="14" fillId="0" borderId="0" xfId="0" applyNumberFormat="1" applyFont="1" applyFill="1" applyBorder="1" applyAlignment="1" applyProtection="1">
      <alignment horizontal="right"/>
    </xf>
    <xf numFmtId="0" fontId="4" fillId="0" borderId="0" xfId="166" applyNumberFormat="1" applyFill="1" applyBorder="1" applyAlignment="1" applyProtection="1">
      <alignment wrapText="1"/>
    </xf>
    <xf numFmtId="0" fontId="6" fillId="0" borderId="0" xfId="166" applyNumberFormat="1" applyFont="1" applyFill="1" applyBorder="1" applyAlignment="1" applyProtection="1"/>
    <xf numFmtId="49" fontId="11" fillId="0" borderId="14" xfId="166" applyNumberFormat="1" applyFont="1" applyBorder="1" applyAlignment="1">
      <alignment horizontal="center" vertical="center"/>
    </xf>
    <xf numFmtId="0" fontId="11" fillId="0" borderId="14" xfId="166" applyFont="1" applyBorder="1" applyAlignment="1">
      <alignment horizontal="left" vertical="center" wrapText="1"/>
    </xf>
    <xf numFmtId="0" fontId="12" fillId="0" borderId="14" xfId="0" applyFont="1" applyFill="1" applyBorder="1" applyAlignment="1">
      <alignment horizontal="left" vertical="center" wrapText="1"/>
    </xf>
    <xf numFmtId="0" fontId="9" fillId="0" borderId="14" xfId="166" applyFont="1" applyBorder="1" applyAlignment="1">
      <alignment vertical="center" wrapText="1"/>
    </xf>
    <xf numFmtId="0" fontId="11" fillId="0" borderId="14" xfId="166" applyFont="1" applyBorder="1" applyAlignment="1">
      <alignment vertical="center" wrapText="1"/>
    </xf>
    <xf numFmtId="39" fontId="9" fillId="3" borderId="15" xfId="0" applyNumberFormat="1" applyFont="1" applyFill="1" applyBorder="1" applyAlignment="1">
      <alignment horizontal="right" vertical="center" wrapText="1"/>
    </xf>
    <xf numFmtId="4" fontId="11" fillId="0" borderId="14" xfId="166" applyNumberFormat="1" applyFont="1" applyBorder="1" applyAlignment="1">
      <alignment horizontal="right" vertical="center"/>
    </xf>
    <xf numFmtId="4" fontId="9" fillId="0" borderId="14" xfId="166" applyNumberFormat="1" applyFont="1" applyBorder="1" applyAlignment="1">
      <alignment horizontal="right" vertical="center"/>
    </xf>
    <xf numFmtId="4" fontId="9" fillId="0" borderId="14" xfId="166" applyNumberFormat="1" applyFont="1" applyFill="1" applyBorder="1" applyAlignment="1" applyProtection="1">
      <alignment vertical="center"/>
    </xf>
    <xf numFmtId="4" fontId="11" fillId="0" borderId="14" xfId="166" applyNumberFormat="1" applyFont="1" applyFill="1" applyBorder="1" applyAlignment="1" applyProtection="1">
      <alignment vertical="center"/>
    </xf>
    <xf numFmtId="49" fontId="9" fillId="0" borderId="14" xfId="166" applyNumberFormat="1" applyFont="1" applyBorder="1" applyAlignment="1">
      <alignment horizontal="center" vertical="center"/>
    </xf>
    <xf numFmtId="49" fontId="11" fillId="0" borderId="14" xfId="166" applyNumberFormat="1" applyFont="1" applyFill="1" applyBorder="1" applyAlignment="1" applyProtection="1">
      <alignment horizontal="center" vertical="center"/>
    </xf>
    <xf numFmtId="4" fontId="9" fillId="0" borderId="14" xfId="166" applyNumberFormat="1" applyFont="1" applyFill="1" applyBorder="1" applyAlignment="1">
      <alignment horizontal="right" vertical="center"/>
    </xf>
    <xf numFmtId="4" fontId="11" fillId="0" borderId="14" xfId="166" applyNumberFormat="1" applyFont="1" applyFill="1" applyBorder="1" applyAlignment="1">
      <alignment horizontal="right" vertical="center"/>
    </xf>
    <xf numFmtId="0" fontId="4" fillId="0" borderId="0" xfId="168" applyNumberFormat="1" applyFill="1" applyBorder="1" applyAlignment="1" applyProtection="1"/>
    <xf numFmtId="0" fontId="14" fillId="0" borderId="0" xfId="170" applyFont="1"/>
    <xf numFmtId="0" fontId="14" fillId="0" borderId="0" xfId="170" applyFont="1" applyAlignment="1">
      <alignment horizontal="right"/>
    </xf>
    <xf numFmtId="0" fontId="6" fillId="0" borderId="0" xfId="168" applyNumberFormat="1" applyFont="1" applyFill="1" applyBorder="1" applyAlignment="1" applyProtection="1"/>
    <xf numFmtId="0" fontId="45" fillId="0" borderId="0" xfId="168" applyFont="1" applyAlignment="1">
      <alignment horizontal="left" vertical="center"/>
    </xf>
    <xf numFmtId="0" fontId="4" fillId="0" borderId="0" xfId="168" applyNumberFormat="1" applyFill="1" applyBorder="1" applyAlignment="1" applyProtection="1">
      <alignment wrapText="1"/>
    </xf>
    <xf numFmtId="4" fontId="4" fillId="0" borderId="0" xfId="168" applyNumberFormat="1" applyFill="1" applyBorder="1" applyAlignment="1" applyProtection="1"/>
    <xf numFmtId="3" fontId="46" fillId="0" borderId="0" xfId="168" applyNumberFormat="1" applyFont="1" applyAlignment="1">
      <alignment horizontal="center" vertical="center"/>
    </xf>
    <xf numFmtId="0" fontId="11" fillId="0" borderId="14" xfId="168" applyFont="1" applyBorder="1" applyAlignment="1">
      <alignment horizontal="center" vertical="center"/>
    </xf>
    <xf numFmtId="0" fontId="11" fillId="0" borderId="14" xfId="168" applyFont="1" applyBorder="1" applyAlignment="1">
      <alignment horizontal="left" vertical="center" wrapText="1"/>
    </xf>
    <xf numFmtId="4" fontId="11" fillId="0" borderId="14" xfId="168" applyNumberFormat="1" applyFont="1" applyBorder="1" applyAlignment="1">
      <alignment vertical="center"/>
    </xf>
    <xf numFmtId="176" fontId="11" fillId="0" borderId="14" xfId="173" applyNumberFormat="1" applyFont="1" applyBorder="1" applyAlignment="1">
      <alignment vertical="center"/>
    </xf>
    <xf numFmtId="0" fontId="9" fillId="0" borderId="14" xfId="168" applyFont="1" applyBorder="1" applyAlignment="1">
      <alignment horizontal="center" vertical="center"/>
    </xf>
    <xf numFmtId="0" fontId="10" fillId="0" borderId="14" xfId="173" applyFont="1" applyFill="1" applyBorder="1" applyAlignment="1">
      <alignment horizontal="left" vertical="center" wrapText="1"/>
    </xf>
    <xf numFmtId="4" fontId="10" fillId="0" borderId="14" xfId="174" applyNumberFormat="1" applyFont="1" applyFill="1" applyBorder="1" applyAlignment="1" applyProtection="1">
      <alignment horizontal="right" vertical="center"/>
    </xf>
    <xf numFmtId="176" fontId="9" fillId="0" borderId="14" xfId="173" applyNumberFormat="1" applyFont="1" applyBorder="1" applyAlignment="1">
      <alignment vertical="center"/>
    </xf>
    <xf numFmtId="4" fontId="9" fillId="0" borderId="14" xfId="168" applyNumberFormat="1" applyFont="1" applyFill="1" applyBorder="1" applyAlignment="1" applyProtection="1">
      <alignment horizontal="right" vertical="center"/>
    </xf>
    <xf numFmtId="4" fontId="9" fillId="0" borderId="14" xfId="168" applyNumberFormat="1" applyFont="1" applyBorder="1" applyAlignment="1">
      <alignment horizontal="right" vertical="center"/>
    </xf>
    <xf numFmtId="4" fontId="10" fillId="0" borderId="14" xfId="0" applyNumberFormat="1" applyFont="1" applyBorder="1" applyAlignment="1">
      <alignment vertical="center"/>
    </xf>
    <xf numFmtId="4" fontId="11" fillId="0" borderId="14" xfId="168" applyNumberFormat="1" applyFont="1" applyFill="1" applyBorder="1" applyAlignment="1" applyProtection="1">
      <alignment vertical="center"/>
    </xf>
    <xf numFmtId="4" fontId="9" fillId="0" borderId="14" xfId="168" applyNumberFormat="1" applyFont="1" applyFill="1" applyBorder="1" applyAlignment="1" applyProtection="1">
      <alignment vertical="center"/>
    </xf>
    <xf numFmtId="0" fontId="9" fillId="0" borderId="14" xfId="168" applyNumberFormat="1" applyFont="1" applyFill="1" applyBorder="1" applyAlignment="1" applyProtection="1">
      <alignment vertical="center"/>
    </xf>
    <xf numFmtId="3" fontId="12" fillId="0" borderId="14" xfId="170" applyNumberFormat="1" applyFont="1" applyBorder="1" applyAlignment="1">
      <alignment vertical="center" wrapText="1"/>
    </xf>
    <xf numFmtId="0" fontId="48" fillId="0" borderId="0" xfId="170" applyFont="1"/>
    <xf numFmtId="4" fontId="12" fillId="0" borderId="14" xfId="170" applyNumberFormat="1" applyFont="1" applyBorder="1" applyAlignment="1">
      <alignment horizontal="right" vertical="center"/>
    </xf>
    <xf numFmtId="4" fontId="12" fillId="0" borderId="14" xfId="169" applyNumberFormat="1" applyFont="1" applyBorder="1" applyAlignment="1">
      <alignment horizontal="right" vertical="center"/>
    </xf>
    <xf numFmtId="4" fontId="10" fillId="0" borderId="14" xfId="170" applyNumberFormat="1" applyFont="1" applyBorder="1" applyAlignment="1">
      <alignment horizontal="right" vertical="center"/>
    </xf>
    <xf numFmtId="3" fontId="12" fillId="0" borderId="14" xfId="169" applyNumberFormat="1" applyFont="1" applyFill="1" applyBorder="1" applyAlignment="1">
      <alignment vertical="center" wrapText="1"/>
    </xf>
    <xf numFmtId="3" fontId="10" fillId="0" borderId="14" xfId="169" applyNumberFormat="1" applyFont="1" applyBorder="1" applyAlignment="1">
      <alignment vertical="center"/>
    </xf>
    <xf numFmtId="3" fontId="10" fillId="0" borderId="14" xfId="169" applyNumberFormat="1" applyFont="1" applyBorder="1" applyAlignment="1">
      <alignment vertical="center" wrapText="1"/>
    </xf>
    <xf numFmtId="4" fontId="0" fillId="0" borderId="0" xfId="0" applyNumberFormat="1" applyFill="1" applyBorder="1" applyAlignment="1" applyProtection="1"/>
    <xf numFmtId="0" fontId="54" fillId="0" borderId="0" xfId="0" applyNumberFormat="1" applyFont="1" applyFill="1" applyBorder="1" applyAlignment="1" applyProtection="1"/>
    <xf numFmtId="1" fontId="0" fillId="0" borderId="0" xfId="0" applyNumberFormat="1" applyFill="1" applyBorder="1" applyAlignment="1" applyProtection="1">
      <alignment horizontal="center"/>
    </xf>
    <xf numFmtId="0" fontId="6" fillId="28" borderId="0" xfId="0" applyNumberFormat="1" applyFont="1" applyFill="1" applyBorder="1" applyAlignment="1" applyProtection="1"/>
    <xf numFmtId="4" fontId="6" fillId="0" borderId="0" xfId="168" applyNumberFormat="1" applyFont="1" applyFill="1" applyBorder="1" applyAlignment="1" applyProtection="1"/>
    <xf numFmtId="0" fontId="10" fillId="0" borderId="0" xfId="0" applyFont="1"/>
    <xf numFmtId="0" fontId="14" fillId="29" borderId="0" xfId="0" applyFont="1" applyFill="1"/>
    <xf numFmtId="176" fontId="14" fillId="29" borderId="0" xfId="0" applyNumberFormat="1" applyFont="1" applyFill="1"/>
    <xf numFmtId="0" fontId="48" fillId="29" borderId="0" xfId="0" applyFont="1" applyFill="1"/>
    <xf numFmtId="176" fontId="48" fillId="29" borderId="0" xfId="0" applyNumberFormat="1" applyFont="1" applyFill="1"/>
    <xf numFmtId="0" fontId="49" fillId="0" borderId="0" xfId="0" applyFont="1" applyAlignment="1">
      <alignment horizontal="center" vertical="center"/>
    </xf>
    <xf numFmtId="0" fontId="14" fillId="0" borderId="0" xfId="0" applyFont="1"/>
    <xf numFmtId="0" fontId="14" fillId="0" borderId="0" xfId="0" applyFont="1" applyAlignment="1">
      <alignment horizontal="left" vertical="center"/>
    </xf>
    <xf numFmtId="176" fontId="14" fillId="0" borderId="0" xfId="0" applyNumberFormat="1" applyFont="1"/>
    <xf numFmtId="4" fontId="12" fillId="0" borderId="14" xfId="0" applyNumberFormat="1" applyFont="1" applyBorder="1" applyAlignment="1">
      <alignment vertical="center" wrapText="1"/>
    </xf>
    <xf numFmtId="0" fontId="10" fillId="0" borderId="14" xfId="0" applyFont="1" applyBorder="1" applyAlignment="1">
      <alignment vertical="center" wrapText="1"/>
    </xf>
    <xf numFmtId="4" fontId="10" fillId="0" borderId="14" xfId="0" applyNumberFormat="1" applyFont="1" applyBorder="1" applyAlignment="1">
      <alignment vertical="center" wrapText="1"/>
    </xf>
    <xf numFmtId="0" fontId="10" fillId="0" borderId="14" xfId="167" applyFont="1" applyBorder="1" applyAlignment="1">
      <alignment vertical="center" wrapText="1"/>
    </xf>
    <xf numFmtId="0" fontId="10" fillId="0" borderId="14" xfId="0" quotePrefix="1" applyFont="1" applyBorder="1" applyAlignment="1">
      <alignment horizontal="center" vertical="center" wrapText="1"/>
    </xf>
    <xf numFmtId="0" fontId="10" fillId="0" borderId="14" xfId="167" quotePrefix="1" applyFont="1" applyBorder="1" applyAlignment="1">
      <alignment horizontal="center" vertical="center" wrapText="1"/>
    </xf>
    <xf numFmtId="49" fontId="4" fillId="0" borderId="0" xfId="166" applyNumberFormat="1" applyFill="1" applyBorder="1" applyAlignment="1" applyProtection="1">
      <alignment horizontal="center"/>
    </xf>
    <xf numFmtId="39" fontId="9" fillId="3" borderId="14" xfId="0" applyNumberFormat="1" applyFont="1" applyFill="1" applyBorder="1" applyAlignment="1">
      <alignment horizontal="right" vertical="center" wrapText="1"/>
    </xf>
    <xf numFmtId="4" fontId="11" fillId="0" borderId="0" xfId="0" applyNumberFormat="1" applyFont="1" applyFill="1" applyBorder="1" applyAlignment="1" applyProtection="1">
      <alignment vertical="center"/>
    </xf>
    <xf numFmtId="0" fontId="10" fillId="0" borderId="14" xfId="0" applyFont="1" applyBorder="1" applyAlignment="1">
      <alignment horizontal="left" vertical="center"/>
    </xf>
    <xf numFmtId="4" fontId="56" fillId="0" borderId="14" xfId="166" applyNumberFormat="1" applyFont="1" applyFill="1" applyBorder="1" applyAlignment="1" applyProtection="1">
      <alignment vertical="center"/>
    </xf>
    <xf numFmtId="4" fontId="57" fillId="0" borderId="14" xfId="166" applyNumberFormat="1" applyFont="1" applyFill="1" applyBorder="1" applyAlignment="1">
      <alignment horizontal="right" vertical="center"/>
    </xf>
    <xf numFmtId="4" fontId="6" fillId="0" borderId="0" xfId="0" applyNumberFormat="1" applyFont="1" applyFill="1" applyBorder="1" applyAlignment="1" applyProtection="1"/>
    <xf numFmtId="4" fontId="12" fillId="0" borderId="14" xfId="166" applyNumberFormat="1" applyFont="1" applyBorder="1" applyAlignment="1">
      <alignment horizontal="right" vertical="center"/>
    </xf>
    <xf numFmtId="4" fontId="10" fillId="0" borderId="14" xfId="166" applyNumberFormat="1" applyFont="1" applyBorder="1" applyAlignment="1">
      <alignment horizontal="right" vertical="center"/>
    </xf>
    <xf numFmtId="4" fontId="10" fillId="0" borderId="14" xfId="166" applyNumberFormat="1" applyFont="1" applyFill="1" applyBorder="1" applyAlignment="1" applyProtection="1">
      <alignment vertical="center"/>
    </xf>
    <xf numFmtId="4" fontId="10" fillId="0" borderId="14" xfId="166" applyNumberFormat="1" applyFont="1" applyFill="1" applyBorder="1" applyAlignment="1">
      <alignment horizontal="right" vertical="center"/>
    </xf>
    <xf numFmtId="39" fontId="10" fillId="3" borderId="14" xfId="0" applyNumberFormat="1" applyFont="1" applyFill="1" applyBorder="1" applyAlignment="1">
      <alignment horizontal="right" vertical="center" wrapText="1"/>
    </xf>
    <xf numFmtId="4" fontId="12" fillId="0" borderId="14" xfId="170" applyNumberFormat="1" applyFont="1" applyFill="1" applyBorder="1" applyAlignment="1">
      <alignment horizontal="right" vertical="center"/>
    </xf>
    <xf numFmtId="4" fontId="54" fillId="0" borderId="0" xfId="0" applyNumberFormat="1" applyFont="1" applyFill="1" applyBorder="1" applyAlignment="1" applyProtection="1"/>
    <xf numFmtId="4" fontId="12" fillId="0" borderId="14" xfId="0" applyNumberFormat="1" applyFont="1" applyFill="1" applyBorder="1" applyAlignment="1" applyProtection="1">
      <alignment vertical="center"/>
    </xf>
    <xf numFmtId="4" fontId="10" fillId="0" borderId="14" xfId="0" applyNumberFormat="1" applyFont="1" applyFill="1" applyBorder="1" applyAlignment="1" applyProtection="1">
      <alignment vertical="center"/>
    </xf>
    <xf numFmtId="0" fontId="9" fillId="0" borderId="14" xfId="166" applyFont="1" applyBorder="1" applyAlignment="1">
      <alignment horizontal="left" vertical="center" wrapText="1"/>
    </xf>
    <xf numFmtId="0" fontId="48" fillId="29" borderId="0" xfId="0" applyFont="1" applyFill="1" applyAlignment="1">
      <alignment horizontal="right"/>
    </xf>
    <xf numFmtId="176" fontId="48" fillId="29" borderId="0" xfId="0" applyNumberFormat="1" applyFont="1" applyFill="1" applyAlignment="1">
      <alignment horizontal="right"/>
    </xf>
    <xf numFmtId="1" fontId="12" fillId="0" borderId="14" xfId="0" applyNumberFormat="1" applyFont="1" applyFill="1" applyBorder="1" applyAlignment="1">
      <alignment horizontal="center" vertical="center" wrapText="1"/>
    </xf>
    <xf numFmtId="0" fontId="11" fillId="0" borderId="14" xfId="0" applyFont="1" applyBorder="1" applyAlignment="1">
      <alignment horizontal="center" vertical="center"/>
    </xf>
    <xf numFmtId="0" fontId="10" fillId="0" borderId="14" xfId="170" applyFont="1" applyBorder="1" applyAlignment="1">
      <alignment vertical="center"/>
    </xf>
    <xf numFmtId="4" fontId="10" fillId="0" borderId="14" xfId="170" applyNumberFormat="1" applyFont="1" applyBorder="1" applyAlignment="1">
      <alignment vertical="center"/>
    </xf>
    <xf numFmtId="0" fontId="53" fillId="0" borderId="0" xfId="168" applyNumberFormat="1" applyFont="1" applyFill="1" applyBorder="1" applyAlignment="1" applyProtection="1"/>
    <xf numFmtId="0" fontId="53" fillId="0" borderId="0" xfId="166" applyNumberFormat="1" applyFont="1" applyFill="1" applyBorder="1" applyAlignment="1" applyProtection="1"/>
    <xf numFmtId="0" fontId="53" fillId="0" borderId="0" xfId="0" applyNumberFormat="1" applyFont="1" applyFill="1" applyBorder="1" applyAlignment="1" applyProtection="1"/>
    <xf numFmtId="1" fontId="11" fillId="0" borderId="14" xfId="0" applyNumberFormat="1" applyFont="1" applyBorder="1" applyAlignment="1">
      <alignment horizontal="center" vertical="center"/>
    </xf>
    <xf numFmtId="2" fontId="11" fillId="0" borderId="14" xfId="0" applyNumberFormat="1" applyFont="1" applyBorder="1" applyAlignment="1">
      <alignment horizontal="left" vertical="center" wrapText="1"/>
    </xf>
    <xf numFmtId="4" fontId="12" fillId="0" borderId="14" xfId="0" applyNumberFormat="1" applyFont="1" applyFill="1" applyBorder="1" applyAlignment="1" applyProtection="1">
      <alignment horizontal="right" vertical="center"/>
    </xf>
    <xf numFmtId="4" fontId="12" fillId="29" borderId="14" xfId="0" applyNumberFormat="1" applyFont="1" applyFill="1" applyBorder="1" applyAlignment="1" applyProtection="1">
      <alignment vertical="center"/>
    </xf>
    <xf numFmtId="4" fontId="12" fillId="29" borderId="14" xfId="0" applyNumberFormat="1" applyFont="1" applyFill="1" applyBorder="1" applyAlignment="1" applyProtection="1">
      <alignment horizontal="right" vertical="center"/>
    </xf>
    <xf numFmtId="4" fontId="11" fillId="29" borderId="14" xfId="0" applyNumberFormat="1" applyFont="1" applyFill="1" applyBorder="1" applyAlignment="1" applyProtection="1">
      <alignment vertical="center"/>
    </xf>
    <xf numFmtId="1" fontId="9" fillId="0" borderId="14" xfId="0" applyNumberFormat="1" applyFont="1" applyBorder="1" applyAlignment="1">
      <alignment horizontal="center" vertical="center"/>
    </xf>
    <xf numFmtId="2" fontId="9" fillId="0" borderId="14" xfId="0" applyNumberFormat="1" applyFont="1" applyBorder="1" applyAlignment="1">
      <alignment horizontal="left" vertical="center" wrapText="1"/>
    </xf>
    <xf numFmtId="4" fontId="10" fillId="0" borderId="14" xfId="0" applyNumberFormat="1" applyFont="1" applyFill="1" applyBorder="1" applyAlignment="1" applyProtection="1">
      <alignment horizontal="right" vertical="center"/>
    </xf>
    <xf numFmtId="4" fontId="10" fillId="29" borderId="14" xfId="0" applyNumberFormat="1" applyFont="1" applyFill="1" applyBorder="1" applyAlignment="1" applyProtection="1">
      <alignment vertical="center"/>
    </xf>
    <xf numFmtId="4" fontId="10" fillId="29" borderId="14" xfId="0" applyNumberFormat="1" applyFont="1" applyFill="1" applyBorder="1" applyAlignment="1" applyProtection="1">
      <alignment horizontal="right" vertical="center"/>
    </xf>
    <xf numFmtId="4" fontId="9" fillId="29" borderId="14" xfId="0" applyNumberFormat="1" applyFont="1" applyFill="1" applyBorder="1" applyAlignment="1" applyProtection="1">
      <alignment vertical="center"/>
    </xf>
    <xf numFmtId="2" fontId="9" fillId="0" borderId="14" xfId="0" applyNumberFormat="1" applyFont="1" applyBorder="1" applyAlignment="1">
      <alignment vertical="center" wrapText="1"/>
    </xf>
    <xf numFmtId="2" fontId="11" fillId="0" borderId="14" xfId="0" applyNumberFormat="1" applyFont="1" applyBorder="1" applyAlignment="1">
      <alignment vertical="center" wrapText="1"/>
    </xf>
    <xf numFmtId="0" fontId="10" fillId="0" borderId="14" xfId="0" applyFont="1" applyBorder="1" applyAlignment="1">
      <alignment horizontal="center" vertical="center"/>
    </xf>
    <xf numFmtId="2" fontId="11" fillId="0" borderId="16" xfId="0" applyNumberFormat="1" applyFont="1" applyBorder="1" applyAlignment="1">
      <alignment horizontal="left" vertical="center" wrapText="1"/>
    </xf>
    <xf numFmtId="0" fontId="9" fillId="0" borderId="14" xfId="0" applyFont="1" applyBorder="1" applyAlignment="1">
      <alignment horizontal="left" vertical="center" wrapText="1"/>
    </xf>
    <xf numFmtId="1" fontId="12" fillId="28" borderId="14" xfId="0" applyNumberFormat="1" applyFont="1" applyFill="1" applyBorder="1" applyAlignment="1">
      <alignment horizontal="center" vertical="center" wrapText="1"/>
    </xf>
    <xf numFmtId="2" fontId="11" fillId="28" borderId="14" xfId="0" applyNumberFormat="1" applyFont="1" applyFill="1" applyBorder="1" applyAlignment="1" applyProtection="1">
      <alignment vertical="center" wrapText="1"/>
    </xf>
    <xf numFmtId="4" fontId="11" fillId="28" borderId="14" xfId="0" applyNumberFormat="1" applyFont="1" applyFill="1" applyBorder="1" applyAlignment="1" applyProtection="1">
      <alignment vertical="center"/>
    </xf>
    <xf numFmtId="4" fontId="12" fillId="28" borderId="14" xfId="0" applyNumberFormat="1" applyFont="1" applyFill="1" applyBorder="1" applyAlignment="1" applyProtection="1">
      <alignment vertical="center"/>
    </xf>
    <xf numFmtId="4" fontId="12" fillId="28" borderId="14" xfId="0" applyNumberFormat="1" applyFont="1" applyFill="1" applyBorder="1" applyAlignment="1" applyProtection="1">
      <alignment horizontal="right" vertical="center"/>
    </xf>
    <xf numFmtId="1" fontId="10" fillId="0" borderId="14" xfId="0" applyNumberFormat="1" applyFont="1" applyFill="1" applyBorder="1" applyAlignment="1">
      <alignment horizontal="center" vertical="center"/>
    </xf>
    <xf numFmtId="2" fontId="10" fillId="0" borderId="14" xfId="0" applyNumberFormat="1" applyFont="1" applyFill="1" applyBorder="1" applyAlignment="1">
      <alignment horizontal="left" vertical="center" wrapText="1"/>
    </xf>
    <xf numFmtId="4" fontId="10" fillId="0" borderId="14" xfId="164" applyNumberFormat="1" applyFont="1" applyBorder="1" applyAlignment="1">
      <alignment vertical="center"/>
    </xf>
    <xf numFmtId="2" fontId="10" fillId="0" borderId="14" xfId="0" applyNumberFormat="1" applyFont="1" applyBorder="1" applyAlignment="1">
      <alignment horizontal="left" vertical="center" wrapText="1"/>
    </xf>
    <xf numFmtId="1" fontId="12" fillId="28" borderId="14" xfId="0" applyNumberFormat="1" applyFont="1" applyFill="1" applyBorder="1" applyAlignment="1">
      <alignment horizontal="center" vertical="center"/>
    </xf>
    <xf numFmtId="2" fontId="11" fillId="28" borderId="14" xfId="0" applyNumberFormat="1" applyFont="1" applyFill="1" applyBorder="1" applyAlignment="1">
      <alignment vertical="center" wrapText="1"/>
    </xf>
    <xf numFmtId="2" fontId="10" fillId="0" borderId="14" xfId="0" applyNumberFormat="1" applyFont="1" applyFill="1" applyBorder="1" applyAlignment="1">
      <alignment vertical="center" wrapText="1"/>
    </xf>
    <xf numFmtId="4" fontId="10" fillId="29" borderId="14" xfId="175" applyNumberFormat="1" applyFont="1" applyFill="1" applyBorder="1" applyAlignment="1">
      <alignment vertical="center" wrapText="1"/>
    </xf>
    <xf numFmtId="2" fontId="10" fillId="0" borderId="14" xfId="0" applyNumberFormat="1" applyFont="1" applyBorder="1" applyAlignment="1">
      <alignment vertical="center" wrapText="1"/>
    </xf>
    <xf numFmtId="1" fontId="10" fillId="0" borderId="14" xfId="0" applyNumberFormat="1" applyFont="1" applyBorder="1" applyAlignment="1">
      <alignment horizontal="center" vertical="center"/>
    </xf>
    <xf numFmtId="2" fontId="9" fillId="0" borderId="14" xfId="166" applyNumberFormat="1" applyFont="1" applyBorder="1" applyAlignment="1">
      <alignment vertical="center" wrapText="1"/>
    </xf>
    <xf numFmtId="2" fontId="12" fillId="28" borderId="14" xfId="0" applyNumberFormat="1" applyFont="1" applyFill="1" applyBorder="1" applyAlignment="1" applyProtection="1">
      <alignment vertical="center" wrapText="1"/>
      <protection hidden="1"/>
    </xf>
    <xf numFmtId="2" fontId="12" fillId="0" borderId="14" xfId="0" applyNumberFormat="1" applyFont="1" applyFill="1" applyBorder="1" applyAlignment="1" applyProtection="1">
      <alignment vertical="center" wrapText="1"/>
      <protection hidden="1"/>
    </xf>
    <xf numFmtId="4" fontId="12" fillId="0" borderId="14" xfId="0" applyNumberFormat="1" applyFont="1" applyFill="1" applyBorder="1" applyAlignment="1">
      <alignment horizontal="right" vertical="center"/>
    </xf>
    <xf numFmtId="1" fontId="10" fillId="0" borderId="14" xfId="0" applyNumberFormat="1" applyFont="1" applyFill="1" applyBorder="1" applyAlignment="1">
      <alignment horizontal="center" vertical="center" wrapText="1"/>
    </xf>
    <xf numFmtId="2" fontId="10" fillId="0" borderId="14" xfId="0" applyNumberFormat="1" applyFont="1" applyFill="1" applyBorder="1" applyAlignment="1" applyProtection="1">
      <alignment vertical="center" wrapText="1"/>
      <protection hidden="1"/>
    </xf>
    <xf numFmtId="4" fontId="10" fillId="0" borderId="14" xfId="164" applyNumberFormat="1" applyFont="1" applyFill="1" applyBorder="1" applyAlignment="1">
      <alignment vertical="center"/>
    </xf>
    <xf numFmtId="4" fontId="12" fillId="0" borderId="14" xfId="0" applyNumberFormat="1" applyFont="1" applyFill="1" applyBorder="1" applyAlignment="1" applyProtection="1">
      <alignment horizontal="right" vertical="center" wrapText="1"/>
      <protection hidden="1"/>
    </xf>
    <xf numFmtId="2" fontId="10" fillId="0" borderId="14" xfId="165" applyNumberFormat="1" applyFont="1" applyFill="1" applyBorder="1" applyAlignment="1" applyProtection="1">
      <alignment horizontal="left" vertical="center" wrapText="1"/>
    </xf>
    <xf numFmtId="4" fontId="12" fillId="0" borderId="14" xfId="164" applyNumberFormat="1" applyFont="1" applyFill="1" applyBorder="1" applyAlignment="1">
      <alignment vertical="center"/>
    </xf>
    <xf numFmtId="1" fontId="12" fillId="0" borderId="14" xfId="0" applyNumberFormat="1" applyFont="1" applyFill="1" applyBorder="1" applyAlignment="1" applyProtection="1">
      <alignment horizontal="center" vertical="center"/>
      <protection hidden="1"/>
    </xf>
    <xf numFmtId="1" fontId="10" fillId="0" borderId="14" xfId="0" applyNumberFormat="1" applyFont="1" applyFill="1" applyBorder="1" applyAlignment="1" applyProtection="1">
      <alignment horizontal="center" vertical="center"/>
      <protection hidden="1"/>
    </xf>
    <xf numFmtId="1" fontId="11" fillId="28" borderId="14" xfId="0" applyNumberFormat="1" applyFont="1" applyFill="1" applyBorder="1" applyAlignment="1" applyProtection="1">
      <alignment horizontal="center" vertical="center"/>
    </xf>
    <xf numFmtId="2" fontId="10" fillId="0" borderId="14" xfId="173" applyNumberFormat="1" applyFont="1" applyFill="1" applyBorder="1" applyAlignment="1">
      <alignment horizontal="left" vertical="center" wrapText="1"/>
    </xf>
    <xf numFmtId="4" fontId="10" fillId="3" borderId="14" xfId="0" applyNumberFormat="1" applyFont="1" applyFill="1" applyBorder="1" applyAlignment="1">
      <alignment horizontal="right" vertical="center" wrapText="1"/>
    </xf>
    <xf numFmtId="4" fontId="56" fillId="0" borderId="14" xfId="0" applyNumberFormat="1" applyFont="1" applyFill="1" applyBorder="1" applyAlignment="1" applyProtection="1">
      <alignment vertical="center"/>
    </xf>
    <xf numFmtId="2" fontId="12" fillId="28" borderId="14" xfId="0" applyNumberFormat="1" applyFont="1" applyFill="1" applyBorder="1" applyAlignment="1">
      <alignment vertical="center" wrapText="1"/>
    </xf>
    <xf numFmtId="2" fontId="12" fillId="28" borderId="14" xfId="170" applyNumberFormat="1" applyFont="1" applyFill="1" applyBorder="1" applyAlignment="1">
      <alignment vertical="center" wrapText="1"/>
    </xf>
    <xf numFmtId="0" fontId="9" fillId="3" borderId="14" xfId="0" applyFont="1" applyFill="1" applyBorder="1" applyAlignment="1">
      <alignment vertical="center" wrapText="1"/>
    </xf>
    <xf numFmtId="2" fontId="0" fillId="0" borderId="0" xfId="0" applyNumberFormat="1" applyFill="1" applyBorder="1" applyAlignment="1" applyProtection="1"/>
    <xf numFmtId="39" fontId="7" fillId="3" borderId="0" xfId="0" applyNumberFormat="1" applyFont="1" applyFill="1" applyBorder="1" applyAlignment="1">
      <alignment horizontal="right" vertical="center" wrapText="1"/>
    </xf>
    <xf numFmtId="0" fontId="13" fillId="0" borderId="0" xfId="163" applyFont="1" applyBorder="1"/>
    <xf numFmtId="0" fontId="9" fillId="3" borderId="14" xfId="0" applyFont="1" applyFill="1" applyBorder="1" applyAlignment="1">
      <alignment horizontal="center" vertical="center" wrapText="1"/>
    </xf>
    <xf numFmtId="0" fontId="11" fillId="3" borderId="14" xfId="0" applyFont="1" applyFill="1" applyBorder="1" applyAlignment="1">
      <alignment vertical="center" wrapText="1"/>
    </xf>
    <xf numFmtId="39" fontId="11" fillId="3" borderId="14" xfId="0" applyNumberFormat="1" applyFont="1" applyFill="1" applyBorder="1" applyAlignment="1">
      <alignment horizontal="right" vertical="center" wrapText="1"/>
    </xf>
    <xf numFmtId="39" fontId="61" fillId="3" borderId="15" xfId="0" applyNumberFormat="1" applyFont="1" applyFill="1" applyBorder="1" applyAlignment="1">
      <alignment horizontal="right" vertical="center" wrapText="1"/>
    </xf>
    <xf numFmtId="4" fontId="9" fillId="0" borderId="14" xfId="0" applyNumberFormat="1" applyFont="1" applyFill="1" applyBorder="1" applyAlignment="1">
      <alignment horizontal="right" vertical="center" wrapText="1"/>
    </xf>
    <xf numFmtId="0" fontId="9" fillId="0" borderId="14" xfId="166" applyNumberFormat="1" applyFont="1" applyFill="1" applyBorder="1" applyAlignment="1" applyProtection="1">
      <alignment vertical="center"/>
    </xf>
    <xf numFmtId="0" fontId="10" fillId="0" borderId="14" xfId="164" applyFont="1" applyBorder="1" applyAlignment="1">
      <alignment horizontal="center" vertical="center"/>
    </xf>
    <xf numFmtId="0" fontId="10" fillId="0" borderId="14" xfId="164" applyFont="1" applyBorder="1" applyAlignment="1">
      <alignment vertical="center" wrapText="1"/>
    </xf>
    <xf numFmtId="0" fontId="12" fillId="0" borderId="14" xfId="164" applyFont="1" applyBorder="1" applyAlignment="1">
      <alignment vertical="center" wrapText="1"/>
    </xf>
    <xf numFmtId="49" fontId="10" fillId="0" borderId="14" xfId="164" applyNumberFormat="1" applyFont="1" applyBorder="1" applyAlignment="1">
      <alignment horizontal="center" vertical="center"/>
    </xf>
    <xf numFmtId="49" fontId="12" fillId="0" borderId="14" xfId="164" applyNumberFormat="1" applyFont="1" applyBorder="1" applyAlignment="1">
      <alignment horizontal="center" vertical="center"/>
    </xf>
    <xf numFmtId="4" fontId="12" fillId="0" borderId="14" xfId="164" applyNumberFormat="1" applyFont="1" applyBorder="1" applyAlignment="1">
      <alignment vertical="center"/>
    </xf>
    <xf numFmtId="0" fontId="12" fillId="0" borderId="14" xfId="164" applyFont="1" applyBorder="1" applyAlignment="1">
      <alignment horizontal="center" vertical="center"/>
    </xf>
    <xf numFmtId="4" fontId="12" fillId="0" borderId="14" xfId="0" quotePrefix="1" applyNumberFormat="1" applyFont="1" applyBorder="1" applyAlignment="1">
      <alignment vertical="center" wrapText="1"/>
    </xf>
    <xf numFmtId="4" fontId="9" fillId="3" borderId="14" xfId="0" applyNumberFormat="1" applyFont="1" applyFill="1" applyBorder="1" applyAlignment="1">
      <alignment horizontal="right" vertical="center" wrapText="1"/>
    </xf>
    <xf numFmtId="0" fontId="10" fillId="0" borderId="14" xfId="0" applyNumberFormat="1" applyFont="1" applyFill="1" applyBorder="1" applyAlignment="1" applyProtection="1">
      <alignment vertical="center" wrapText="1"/>
    </xf>
    <xf numFmtId="0" fontId="9" fillId="0" borderId="14" xfId="0" applyNumberFormat="1" applyFont="1" applyFill="1" applyBorder="1" applyAlignment="1" applyProtection="1">
      <alignment vertical="center"/>
    </xf>
    <xf numFmtId="4" fontId="55" fillId="0" borderId="0" xfId="164" applyNumberFormat="1" applyBorder="1" applyAlignment="1">
      <alignment vertical="center"/>
    </xf>
    <xf numFmtId="0" fontId="9" fillId="3" borderId="17" xfId="0" applyFont="1" applyFill="1" applyBorder="1" applyAlignment="1">
      <alignment vertical="center" wrapText="1"/>
    </xf>
    <xf numFmtId="4" fontId="11" fillId="3" borderId="14" xfId="0" applyNumberFormat="1" applyFont="1" applyFill="1" applyBorder="1" applyAlignment="1">
      <alignment horizontal="right" vertical="center" wrapText="1"/>
    </xf>
    <xf numFmtId="4" fontId="11" fillId="3" borderId="14" xfId="0" applyNumberFormat="1" applyFont="1" applyFill="1" applyBorder="1" applyAlignment="1">
      <alignment vertical="center" wrapText="1"/>
    </xf>
    <xf numFmtId="4" fontId="9" fillId="3" borderId="14" xfId="0" applyNumberFormat="1" applyFont="1" applyFill="1" applyBorder="1" applyAlignment="1">
      <alignment vertical="center" wrapText="1"/>
    </xf>
    <xf numFmtId="4" fontId="9" fillId="0" borderId="16" xfId="0" applyNumberFormat="1" applyFont="1" applyBorder="1" applyAlignment="1">
      <alignment horizontal="right" vertical="center"/>
    </xf>
    <xf numFmtId="1" fontId="10" fillId="0" borderId="16" xfId="0" applyNumberFormat="1" applyFont="1" applyBorder="1" applyAlignment="1">
      <alignment horizontal="center" vertical="center"/>
    </xf>
    <xf numFmtId="2" fontId="10" fillId="0" borderId="16" xfId="0" applyNumberFormat="1" applyFont="1" applyBorder="1" applyAlignment="1">
      <alignment vertical="center" wrapText="1"/>
    </xf>
    <xf numFmtId="0" fontId="10" fillId="3" borderId="14" xfId="0" applyFont="1" applyFill="1" applyBorder="1" applyAlignment="1">
      <alignment vertical="center" wrapText="1"/>
    </xf>
    <xf numFmtId="2" fontId="11" fillId="28" borderId="14" xfId="0" applyNumberFormat="1" applyFont="1" applyFill="1" applyBorder="1" applyAlignment="1" applyProtection="1">
      <alignment horizontal="center" vertical="center" wrapText="1"/>
    </xf>
    <xf numFmtId="4" fontId="12" fillId="28" borderId="14" xfId="165" applyNumberFormat="1" applyFont="1" applyFill="1" applyBorder="1" applyAlignment="1" applyProtection="1">
      <alignment horizontal="right" vertical="center" wrapText="1"/>
    </xf>
    <xf numFmtId="0" fontId="9" fillId="3" borderId="18" xfId="0" applyFont="1" applyFill="1" applyBorder="1" applyAlignment="1">
      <alignment vertical="center" wrapText="1"/>
    </xf>
    <xf numFmtId="4" fontId="11" fillId="28" borderId="14" xfId="0" applyNumberFormat="1" applyFont="1" applyFill="1" applyBorder="1" applyAlignment="1">
      <alignment horizontal="right" vertical="center"/>
    </xf>
    <xf numFmtId="4" fontId="11" fillId="0" borderId="14" xfId="0" applyNumberFormat="1" applyFont="1" applyFill="1" applyBorder="1" applyAlignment="1">
      <alignment horizontal="right" vertical="center"/>
    </xf>
    <xf numFmtId="4" fontId="9" fillId="3" borderId="15" xfId="0" applyNumberFormat="1" applyFont="1" applyFill="1" applyBorder="1" applyAlignment="1">
      <alignment horizontal="right" vertical="center" wrapText="1"/>
    </xf>
    <xf numFmtId="4" fontId="9" fillId="0" borderId="14" xfId="0" applyNumberFormat="1" applyFont="1" applyFill="1" applyBorder="1" applyAlignment="1">
      <alignment horizontal="right" vertical="center"/>
    </xf>
    <xf numFmtId="4" fontId="11" fillId="3" borderId="15" xfId="0" applyNumberFormat="1" applyFont="1" applyFill="1" applyBorder="1" applyAlignment="1">
      <alignment horizontal="right" vertical="center" wrapText="1"/>
    </xf>
    <xf numFmtId="4" fontId="9" fillId="3" borderId="19" xfId="0" applyNumberFormat="1" applyFont="1" applyFill="1" applyBorder="1" applyAlignment="1">
      <alignment horizontal="right" vertical="center" wrapText="1"/>
    </xf>
    <xf numFmtId="4" fontId="9" fillId="3" borderId="20" xfId="0" applyNumberFormat="1" applyFont="1" applyFill="1" applyBorder="1" applyAlignment="1">
      <alignment vertical="center" wrapText="1"/>
    </xf>
    <xf numFmtId="4" fontId="9" fillId="3" borderId="21" xfId="0" applyNumberFormat="1" applyFont="1" applyFill="1" applyBorder="1" applyAlignment="1">
      <alignment vertical="center" wrapText="1"/>
    </xf>
    <xf numFmtId="4" fontId="10" fillId="3" borderId="15" xfId="0" applyNumberFormat="1" applyFont="1" applyFill="1" applyBorder="1" applyAlignment="1">
      <alignment horizontal="right" vertical="center" wrapText="1"/>
    </xf>
    <xf numFmtId="39" fontId="61" fillId="3" borderId="0" xfId="0" applyNumberFormat="1" applyFont="1" applyFill="1" applyBorder="1" applyAlignment="1">
      <alignment horizontal="right" vertical="center" wrapText="1"/>
    </xf>
    <xf numFmtId="176" fontId="11" fillId="28" borderId="14" xfId="0" applyNumberFormat="1" applyFont="1" applyFill="1" applyBorder="1" applyAlignment="1">
      <alignment horizontal="right" vertical="center"/>
    </xf>
    <xf numFmtId="176" fontId="11" fillId="0" borderId="14" xfId="0" applyNumberFormat="1" applyFont="1" applyFill="1" applyBorder="1" applyAlignment="1">
      <alignment horizontal="right" vertical="center"/>
    </xf>
    <xf numFmtId="176" fontId="9" fillId="0" borderId="14" xfId="0" applyNumberFormat="1" applyFont="1" applyFill="1" applyBorder="1" applyAlignment="1">
      <alignment horizontal="right" vertical="center"/>
    </xf>
    <xf numFmtId="176" fontId="11" fillId="0" borderId="14" xfId="0" applyNumberFormat="1" applyFont="1" applyFill="1" applyBorder="1" applyAlignment="1" applyProtection="1">
      <alignment vertical="center"/>
    </xf>
    <xf numFmtId="0" fontId="14" fillId="29" borderId="14" xfId="0" applyFont="1" applyFill="1" applyBorder="1" applyAlignment="1">
      <alignment horizontal="center" vertical="center" wrapText="1"/>
    </xf>
    <xf numFmtId="176" fontId="9" fillId="0" borderId="16" xfId="0" applyNumberFormat="1" applyFont="1" applyFill="1" applyBorder="1" applyAlignment="1">
      <alignment horizontal="right" vertical="center"/>
    </xf>
    <xf numFmtId="4" fontId="9" fillId="0" borderId="14" xfId="164" applyNumberFormat="1" applyFont="1" applyBorder="1" applyAlignment="1">
      <alignment vertical="center"/>
    </xf>
    <xf numFmtId="4" fontId="10" fillId="0" borderId="0" xfId="0" applyNumberFormat="1" applyFont="1" applyFill="1" applyBorder="1" applyAlignment="1" applyProtection="1">
      <alignment horizontal="right" vertical="center"/>
    </xf>
    <xf numFmtId="4" fontId="9" fillId="3" borderId="22" xfId="0" applyNumberFormat="1" applyFont="1" applyFill="1" applyBorder="1" applyAlignment="1">
      <alignment horizontal="right" vertical="center" wrapText="1"/>
    </xf>
    <xf numFmtId="0" fontId="10" fillId="3" borderId="14" xfId="0" applyFont="1" applyFill="1" applyBorder="1" applyAlignment="1">
      <alignment horizontal="center" vertical="center" wrapText="1"/>
    </xf>
    <xf numFmtId="39" fontId="12" fillId="3" borderId="14" xfId="0" applyNumberFormat="1" applyFont="1" applyFill="1" applyBorder="1" applyAlignment="1">
      <alignment horizontal="right" vertical="center" wrapText="1"/>
    </xf>
    <xf numFmtId="176" fontId="12" fillId="0" borderId="14" xfId="0" applyNumberFormat="1" applyFont="1" applyBorder="1" applyAlignment="1">
      <alignment horizontal="right" vertical="center"/>
    </xf>
    <xf numFmtId="0" fontId="12" fillId="0" borderId="14" xfId="0" applyFont="1" applyBorder="1" applyAlignment="1">
      <alignment horizontal="left" vertical="center"/>
    </xf>
    <xf numFmtId="176" fontId="12" fillId="0" borderId="14" xfId="0" applyNumberFormat="1" applyFont="1" applyBorder="1" applyAlignment="1">
      <alignment vertical="center"/>
    </xf>
    <xf numFmtId="0" fontId="62" fillId="3" borderId="15"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9" fillId="3" borderId="15" xfId="0" applyFont="1" applyFill="1" applyBorder="1" applyAlignment="1">
      <alignment horizontal="left" vertical="center" wrapText="1"/>
    </xf>
    <xf numFmtId="4" fontId="11" fillId="3" borderId="0" xfId="0" applyNumberFormat="1" applyFont="1" applyFill="1" applyBorder="1" applyAlignment="1">
      <alignment horizontal="right" vertical="center" wrapText="1"/>
    </xf>
    <xf numFmtId="0" fontId="64" fillId="0" borderId="14" xfId="0" applyFont="1" applyBorder="1" applyAlignment="1">
      <alignment vertical="center" wrapText="1"/>
    </xf>
    <xf numFmtId="0" fontId="64" fillId="0" borderId="0" xfId="0" applyFont="1" applyAlignment="1">
      <alignment vertical="center" wrapText="1"/>
    </xf>
    <xf numFmtId="2" fontId="10" fillId="0" borderId="14" xfId="0" quotePrefix="1" applyNumberFormat="1" applyFont="1" applyBorder="1" applyAlignment="1">
      <alignment vertical="center" wrapText="1"/>
    </xf>
    <xf numFmtId="0" fontId="12" fillId="0" borderId="14"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xf>
    <xf numFmtId="0" fontId="14" fillId="0" borderId="14" xfId="0" applyFont="1" applyBorder="1" applyAlignment="1">
      <alignment horizontal="center" vertical="center" wrapText="1"/>
    </xf>
    <xf numFmtId="49" fontId="12" fillId="0" borderId="14" xfId="0" applyNumberFormat="1" applyFont="1" applyBorder="1" applyAlignment="1">
      <alignment horizontal="center" vertical="center" wrapText="1"/>
    </xf>
    <xf numFmtId="176" fontId="10" fillId="0" borderId="14" xfId="146" applyNumberFormat="1" applyFont="1" applyBorder="1" applyAlignment="1">
      <alignment horizontal="left" vertical="center" wrapText="1"/>
    </xf>
    <xf numFmtId="176" fontId="10" fillId="0" borderId="14" xfId="0" applyNumberFormat="1" applyFont="1" applyBorder="1" applyAlignment="1">
      <alignment vertical="center"/>
    </xf>
    <xf numFmtId="176" fontId="10" fillId="29" borderId="14" xfId="0" applyNumberFormat="1" applyFont="1" applyFill="1" applyBorder="1" applyAlignment="1">
      <alignment vertical="center" wrapText="1"/>
    </xf>
    <xf numFmtId="3" fontId="10" fillId="0" borderId="14" xfId="0" applyNumberFormat="1" applyFont="1" applyBorder="1" applyAlignment="1">
      <alignment horizontal="left" vertical="center" wrapText="1"/>
    </xf>
    <xf numFmtId="49" fontId="12" fillId="0" borderId="14" xfId="0" applyNumberFormat="1" applyFont="1" applyBorder="1" applyAlignment="1">
      <alignment horizontal="center" vertical="center"/>
    </xf>
    <xf numFmtId="176" fontId="10" fillId="0" borderId="14" xfId="0" applyNumberFormat="1" applyFont="1" applyBorder="1" applyAlignment="1">
      <alignment horizontal="left" vertical="center" wrapText="1"/>
    </xf>
    <xf numFmtId="49" fontId="12" fillId="0" borderId="14" xfId="0" quotePrefix="1" applyNumberFormat="1" applyFont="1" applyBorder="1" applyAlignment="1">
      <alignment horizontal="center" vertical="center" wrapText="1"/>
    </xf>
    <xf numFmtId="3" fontId="10" fillId="0" borderId="14" xfId="0" applyNumberFormat="1" applyFont="1" applyBorder="1" applyAlignment="1">
      <alignment vertical="center" wrapText="1"/>
    </xf>
    <xf numFmtId="0" fontId="10" fillId="0" borderId="14" xfId="146" applyFont="1" applyBorder="1" applyAlignment="1">
      <alignment horizontal="left" vertical="center" wrapText="1"/>
    </xf>
    <xf numFmtId="176" fontId="65" fillId="0" borderId="14" xfId="0" applyNumberFormat="1" applyFont="1" applyBorder="1" applyAlignment="1">
      <alignment vertical="center"/>
    </xf>
    <xf numFmtId="176" fontId="65" fillId="29" borderId="14" xfId="0" applyNumberFormat="1" applyFont="1" applyFill="1" applyBorder="1" applyAlignment="1">
      <alignment vertical="center" wrapText="1"/>
    </xf>
    <xf numFmtId="0" fontId="48" fillId="0" borderId="0" xfId="0" applyFont="1"/>
    <xf numFmtId="176" fontId="10" fillId="0" borderId="14" xfId="146" applyNumberFormat="1" applyFont="1" applyBorder="1" applyAlignment="1">
      <alignment vertical="center" wrapText="1"/>
    </xf>
    <xf numFmtId="49" fontId="10" fillId="0" borderId="14" xfId="0" applyNumberFormat="1" applyFont="1" applyBorder="1" applyAlignment="1">
      <alignment horizontal="center" vertical="center" wrapText="1"/>
    </xf>
    <xf numFmtId="176" fontId="10" fillId="0" borderId="14" xfId="147" applyNumberFormat="1" applyFont="1" applyBorder="1" applyAlignment="1">
      <alignment horizontal="left" vertical="center" wrapText="1"/>
    </xf>
    <xf numFmtId="176" fontId="10" fillId="0" borderId="14" xfId="191" applyNumberFormat="1" applyFont="1" applyBorder="1" applyAlignment="1">
      <alignment vertical="center" wrapText="1"/>
    </xf>
    <xf numFmtId="0" fontId="10" fillId="0" borderId="14" xfId="172" quotePrefix="1" applyFont="1" applyBorder="1" applyAlignment="1">
      <alignment vertical="center" wrapText="1"/>
    </xf>
    <xf numFmtId="49" fontId="12" fillId="29" borderId="14" xfId="0" applyNumberFormat="1" applyFont="1" applyFill="1" applyBorder="1" applyAlignment="1">
      <alignment horizontal="center" vertical="center" wrapText="1"/>
    </xf>
    <xf numFmtId="1" fontId="12" fillId="0" borderId="14" xfId="0" applyNumberFormat="1" applyFont="1" applyBorder="1" applyAlignment="1">
      <alignment horizontal="center" vertical="center" wrapText="1"/>
    </xf>
    <xf numFmtId="49" fontId="12" fillId="28" borderId="14" xfId="0" applyNumberFormat="1" applyFont="1" applyFill="1" applyBorder="1" applyAlignment="1">
      <alignment horizontal="center" vertical="center"/>
    </xf>
    <xf numFmtId="0" fontId="12" fillId="28" borderId="14" xfId="0" applyFont="1" applyFill="1" applyBorder="1" applyAlignment="1">
      <alignment horizontal="center" vertical="center" wrapText="1"/>
    </xf>
    <xf numFmtId="176" fontId="12" fillId="28" borderId="14" xfId="0" applyNumberFormat="1" applyFont="1" applyFill="1" applyBorder="1" applyAlignment="1">
      <alignment vertical="center" wrapText="1"/>
    </xf>
    <xf numFmtId="49" fontId="12" fillId="28" borderId="14" xfId="0" applyNumberFormat="1" applyFont="1" applyFill="1" applyBorder="1" applyAlignment="1">
      <alignment horizontal="center" vertical="center" wrapText="1"/>
    </xf>
    <xf numFmtId="3" fontId="12" fillId="28" borderId="14" xfId="0" applyNumberFormat="1" applyFont="1" applyFill="1" applyBorder="1" applyAlignment="1">
      <alignment horizontal="center" vertical="center" wrapText="1"/>
    </xf>
    <xf numFmtId="2" fontId="12" fillId="28" borderId="14" xfId="0" applyNumberFormat="1" applyFont="1" applyFill="1" applyBorder="1" applyAlignment="1">
      <alignment horizontal="center" vertical="center" wrapText="1"/>
    </xf>
    <xf numFmtId="0" fontId="12" fillId="28" borderId="14" xfId="0" applyFont="1" applyFill="1" applyBorder="1" applyAlignment="1">
      <alignment horizontal="center" vertical="center"/>
    </xf>
    <xf numFmtId="176" fontId="12" fillId="28" borderId="14" xfId="0" applyNumberFormat="1" applyFont="1" applyFill="1" applyBorder="1" applyAlignment="1">
      <alignment vertical="center"/>
    </xf>
    <xf numFmtId="0" fontId="10" fillId="28" borderId="14" xfId="0" applyFont="1" applyFill="1" applyBorder="1" applyAlignment="1">
      <alignment horizontal="center" vertical="center"/>
    </xf>
    <xf numFmtId="0" fontId="12" fillId="28" borderId="14" xfId="0" applyFont="1" applyFill="1" applyBorder="1" applyAlignment="1">
      <alignment vertical="center" wrapText="1"/>
    </xf>
    <xf numFmtId="0" fontId="41" fillId="0" borderId="0" xfId="191" applyFont="1"/>
    <xf numFmtId="0" fontId="12" fillId="0" borderId="0" xfId="191" applyFont="1" applyAlignment="1">
      <alignment vertical="top" wrapText="1"/>
    </xf>
    <xf numFmtId="0" fontId="52" fillId="0" borderId="0" xfId="191" applyFont="1" applyAlignment="1">
      <alignment horizontal="center" vertical="center" wrapText="1"/>
    </xf>
    <xf numFmtId="0" fontId="59" fillId="29" borderId="0" xfId="191" applyFont="1" applyFill="1"/>
    <xf numFmtId="0" fontId="63" fillId="0" borderId="0" xfId="191" applyFont="1"/>
    <xf numFmtId="49" fontId="14" fillId="0" borderId="0" xfId="191" applyNumberFormat="1" applyFont="1" applyAlignment="1">
      <alignment horizontal="center"/>
    </xf>
    <xf numFmtId="0" fontId="41" fillId="0" borderId="0" xfId="191" applyFont="1" applyAlignment="1">
      <alignment horizontal="left" wrapText="1"/>
    </xf>
    <xf numFmtId="4" fontId="10" fillId="0" borderId="14" xfId="137" applyNumberFormat="1" applyFont="1" applyBorder="1" applyAlignment="1">
      <alignment vertical="center"/>
    </xf>
    <xf numFmtId="4" fontId="10" fillId="0" borderId="14" xfId="137" applyNumberFormat="1" applyFont="1" applyBorder="1" applyAlignment="1">
      <alignment vertical="center" wrapText="1"/>
    </xf>
    <xf numFmtId="49" fontId="9" fillId="3" borderId="14" xfId="0" applyNumberFormat="1" applyFont="1" applyFill="1" applyBorder="1" applyAlignment="1">
      <alignment horizontal="center" vertical="center" wrapText="1"/>
    </xf>
    <xf numFmtId="39" fontId="61" fillId="3" borderId="22" xfId="0" applyNumberFormat="1" applyFont="1" applyFill="1" applyBorder="1" applyAlignment="1">
      <alignment horizontal="right" vertical="center" wrapText="1"/>
    </xf>
    <xf numFmtId="4" fontId="9" fillId="0" borderId="0" xfId="0" applyNumberFormat="1" applyFont="1" applyFill="1" applyBorder="1" applyAlignment="1" applyProtection="1">
      <alignment vertical="center"/>
    </xf>
    <xf numFmtId="2" fontId="61" fillId="0" borderId="14" xfId="0" applyNumberFormat="1" applyFont="1" applyBorder="1" applyAlignment="1">
      <alignment vertical="center" wrapText="1"/>
    </xf>
    <xf numFmtId="0" fontId="9" fillId="0" borderId="14" xfId="0" applyFont="1" applyBorder="1" applyAlignment="1">
      <alignment horizontal="center" vertical="center"/>
    </xf>
    <xf numFmtId="4" fontId="9" fillId="0" borderId="20" xfId="0" applyNumberFormat="1" applyFont="1" applyFill="1" applyBorder="1" applyAlignment="1" applyProtection="1">
      <alignment vertical="center"/>
    </xf>
    <xf numFmtId="4" fontId="4" fillId="0" borderId="0" xfId="166" applyNumberFormat="1" applyFill="1" applyBorder="1" applyAlignment="1" applyProtection="1"/>
    <xf numFmtId="49" fontId="12" fillId="30" borderId="14" xfId="191" applyNumberFormat="1" applyFont="1" applyFill="1" applyBorder="1" applyAlignment="1">
      <alignment horizontal="center" vertical="center" wrapText="1"/>
    </xf>
    <xf numFmtId="0" fontId="12" fillId="30" borderId="14" xfId="191" applyFont="1" applyFill="1" applyBorder="1" applyAlignment="1">
      <alignment horizontal="center" vertical="center" wrapText="1"/>
    </xf>
    <xf numFmtId="0" fontId="11" fillId="30" borderId="14" xfId="191" applyFont="1" applyFill="1" applyBorder="1" applyAlignment="1">
      <alignment horizontal="center" vertical="center" wrapText="1"/>
    </xf>
    <xf numFmtId="0" fontId="10" fillId="0" borderId="14" xfId="171" applyFont="1" applyBorder="1" applyAlignment="1">
      <alignment wrapText="1"/>
    </xf>
    <xf numFmtId="4" fontId="10" fillId="0" borderId="14" xfId="170" applyNumberFormat="1" applyFont="1" applyBorder="1"/>
    <xf numFmtId="0" fontId="10" fillId="0" borderId="14" xfId="170" applyFont="1" applyBorder="1"/>
    <xf numFmtId="0" fontId="10" fillId="0" borderId="14" xfId="175" applyFont="1" applyBorder="1" applyAlignment="1">
      <alignment vertical="center" wrapText="1"/>
    </xf>
    <xf numFmtId="0" fontId="10" fillId="0" borderId="14" xfId="175" applyFont="1" applyBorder="1" applyAlignment="1">
      <alignment horizontal="center" vertical="center"/>
    </xf>
    <xf numFmtId="0" fontId="69" fillId="31" borderId="14" xfId="92" applyFont="1" applyFill="1" applyBorder="1" applyAlignment="1">
      <alignment horizontal="left" vertical="center" wrapText="1"/>
    </xf>
    <xf numFmtId="0" fontId="67" fillId="0" borderId="14" xfId="92" applyFont="1" applyBorder="1" applyAlignment="1">
      <alignment horizontal="left" vertical="center" wrapText="1"/>
    </xf>
    <xf numFmtId="0" fontId="68" fillId="0" borderId="14" xfId="191" applyFont="1" applyBorder="1" applyAlignment="1">
      <alignment horizontal="left" vertical="center" wrapText="1"/>
    </xf>
    <xf numFmtId="0" fontId="67" fillId="29" borderId="14" xfId="191" applyFont="1" applyFill="1" applyBorder="1" applyAlignment="1">
      <alignment horizontal="left" vertical="center" wrapText="1"/>
    </xf>
    <xf numFmtId="0" fontId="69" fillId="31" borderId="14" xfId="191" applyFont="1" applyFill="1" applyBorder="1" applyAlignment="1">
      <alignment horizontal="left" vertical="center" wrapText="1"/>
    </xf>
    <xf numFmtId="0" fontId="67" fillId="29" borderId="14" xfId="191" applyFont="1" applyFill="1" applyBorder="1" applyAlignment="1">
      <alignment vertical="center" wrapText="1"/>
    </xf>
    <xf numFmtId="49" fontId="69" fillId="29" borderId="14" xfId="191" applyNumberFormat="1" applyFont="1" applyFill="1" applyBorder="1" applyAlignment="1">
      <alignment horizontal="center" vertical="center"/>
    </xf>
    <xf numFmtId="0" fontId="69" fillId="29" borderId="14" xfId="191" applyFont="1" applyFill="1" applyBorder="1" applyAlignment="1">
      <alignment horizontal="left" vertical="center" wrapText="1"/>
    </xf>
    <xf numFmtId="4" fontId="69" fillId="29" borderId="14" xfId="191" applyNumberFormat="1" applyFont="1" applyFill="1" applyBorder="1" applyAlignment="1">
      <alignment horizontal="right" vertical="center" wrapText="1"/>
    </xf>
    <xf numFmtId="49" fontId="69" fillId="31" borderId="14" xfId="191" applyNumberFormat="1" applyFont="1" applyFill="1" applyBorder="1" applyAlignment="1">
      <alignment horizontal="center" vertical="center"/>
    </xf>
    <xf numFmtId="4" fontId="69" fillId="31" borderId="14" xfId="191" applyNumberFormat="1" applyFont="1" applyFill="1" applyBorder="1" applyAlignment="1">
      <alignment horizontal="right" vertical="center" wrapText="1"/>
    </xf>
    <xf numFmtId="4" fontId="67" fillId="29" borderId="14" xfId="191" applyNumberFormat="1" applyFont="1" applyFill="1" applyBorder="1" applyAlignment="1">
      <alignment horizontal="right" vertical="center" wrapText="1"/>
    </xf>
    <xf numFmtId="4" fontId="67" fillId="29" borderId="14" xfId="146" applyNumberFormat="1" applyFont="1" applyFill="1" applyBorder="1" applyAlignment="1">
      <alignment horizontal="right" vertical="center"/>
    </xf>
    <xf numFmtId="49" fontId="69" fillId="0" borderId="14" xfId="191" applyNumberFormat="1" applyFont="1" applyBorder="1" applyAlignment="1">
      <alignment horizontal="center" vertical="center"/>
    </xf>
    <xf numFmtId="4" fontId="67" fillId="0" borderId="14" xfId="191" applyNumberFormat="1" applyFont="1" applyBorder="1" applyAlignment="1">
      <alignment horizontal="right" vertical="center" wrapText="1"/>
    </xf>
    <xf numFmtId="4" fontId="67" fillId="0" borderId="14" xfId="146" applyNumberFormat="1" applyFont="1" applyBorder="1" applyAlignment="1">
      <alignment horizontal="right" vertical="center"/>
    </xf>
    <xf numFmtId="49" fontId="67" fillId="0" borderId="14" xfId="191" applyNumberFormat="1" applyFont="1" applyBorder="1" applyAlignment="1">
      <alignment horizontal="center"/>
    </xf>
    <xf numFmtId="4" fontId="67" fillId="0" borderId="14" xfId="191" applyNumberFormat="1" applyFont="1" applyBorder="1" applyAlignment="1">
      <alignment vertical="center"/>
    </xf>
    <xf numFmtId="2" fontId="4" fillId="0" borderId="0" xfId="166" applyNumberFormat="1" applyFill="1" applyBorder="1" applyAlignment="1" applyProtection="1"/>
    <xf numFmtId="0" fontId="14" fillId="0" borderId="0" xfId="0" applyFont="1" applyBorder="1"/>
    <xf numFmtId="176" fontId="48" fillId="29" borderId="0" xfId="0" applyNumberFormat="1" applyFont="1" applyFill="1" applyBorder="1"/>
    <xf numFmtId="0" fontId="48" fillId="29" borderId="0" xfId="0" applyFont="1" applyFill="1" applyBorder="1"/>
    <xf numFmtId="0" fontId="49" fillId="0" borderId="14" xfId="165" applyFont="1" applyBorder="1" applyAlignment="1" applyProtection="1">
      <alignment horizontal="center" vertical="center" wrapText="1"/>
    </xf>
    <xf numFmtId="0" fontId="11" fillId="0" borderId="14" xfId="0" applyFont="1" applyBorder="1" applyAlignment="1">
      <alignment horizontal="center" vertical="center"/>
    </xf>
    <xf numFmtId="0" fontId="49" fillId="0" borderId="14" xfId="191" applyFont="1" applyBorder="1" applyAlignment="1">
      <alignment horizontal="center" vertical="center"/>
    </xf>
    <xf numFmtId="0" fontId="49" fillId="0" borderId="14" xfId="191" applyFont="1" applyBorder="1" applyAlignment="1">
      <alignment horizontal="center" vertical="center" wrapText="1"/>
    </xf>
    <xf numFmtId="0" fontId="60" fillId="0" borderId="14" xfId="162" applyNumberFormat="1" applyFont="1" applyFill="1" applyBorder="1" applyAlignment="1" applyProtection="1">
      <alignment horizontal="center" vertical="center"/>
    </xf>
    <xf numFmtId="0" fontId="12" fillId="0" borderId="0" xfId="191" applyFont="1" applyBorder="1" applyAlignment="1">
      <alignment horizontal="center"/>
    </xf>
    <xf numFmtId="0" fontId="12" fillId="0" borderId="0" xfId="0" applyFont="1" applyAlignment="1">
      <alignment horizontal="center"/>
    </xf>
    <xf numFmtId="0" fontId="12" fillId="0" borderId="0" xfId="0" applyFont="1" applyBorder="1" applyAlignment="1">
      <alignment horizontal="center"/>
    </xf>
    <xf numFmtId="49" fontId="53" fillId="0" borderId="14" xfId="0" applyNumberFormat="1" applyFont="1" applyFill="1" applyBorder="1" applyAlignment="1" applyProtection="1">
      <alignment horizontal="center" vertical="center" wrapText="1"/>
    </xf>
    <xf numFmtId="0" fontId="53" fillId="0" borderId="14" xfId="0" applyNumberFormat="1" applyFont="1" applyFill="1" applyBorder="1" applyAlignment="1" applyProtection="1">
      <alignment horizontal="center" vertical="center" wrapText="1"/>
    </xf>
    <xf numFmtId="0" fontId="60" fillId="0" borderId="14" xfId="0" applyNumberFormat="1" applyFont="1" applyFill="1" applyBorder="1" applyAlignment="1" applyProtection="1">
      <alignment horizontal="center" vertical="center"/>
    </xf>
    <xf numFmtId="0" fontId="9" fillId="3" borderId="14" xfId="0" applyFont="1" applyFill="1" applyBorder="1" applyAlignment="1">
      <alignment vertical="center" wrapText="1"/>
    </xf>
    <xf numFmtId="176" fontId="49" fillId="0" borderId="14" xfId="165" applyNumberFormat="1" applyFont="1" applyBorder="1" applyAlignment="1" applyProtection="1">
      <alignment horizontal="center" vertical="center" wrapText="1"/>
    </xf>
    <xf numFmtId="0" fontId="12" fillId="0" borderId="0" xfId="170" applyFont="1" applyAlignment="1">
      <alignment horizontal="center"/>
    </xf>
    <xf numFmtId="49" fontId="53" fillId="0" borderId="14" xfId="173" applyNumberFormat="1" applyFont="1" applyFill="1" applyBorder="1" applyAlignment="1" applyProtection="1">
      <alignment horizontal="center" vertical="center" wrapText="1"/>
    </xf>
    <xf numFmtId="0" fontId="53" fillId="0" borderId="14" xfId="173" applyNumberFormat="1" applyFont="1" applyFill="1" applyBorder="1" applyAlignment="1" applyProtection="1">
      <alignment horizontal="center" vertical="center" wrapText="1"/>
    </xf>
    <xf numFmtId="0" fontId="60" fillId="0" borderId="14" xfId="173" applyNumberFormat="1" applyFont="1" applyFill="1" applyBorder="1" applyAlignment="1" applyProtection="1">
      <alignment horizontal="center" vertical="center"/>
    </xf>
    <xf numFmtId="0" fontId="12" fillId="0" borderId="0" xfId="170" applyFont="1" applyAlignment="1">
      <alignment horizontal="center" vertical="center"/>
    </xf>
    <xf numFmtId="0" fontId="44" fillId="0" borderId="14" xfId="170" applyFont="1" applyBorder="1" applyAlignment="1">
      <alignment horizontal="center"/>
    </xf>
    <xf numFmtId="0" fontId="8" fillId="0" borderId="14" xfId="170" applyFont="1" applyBorder="1" applyAlignment="1">
      <alignment horizontal="center" vertical="center" wrapText="1"/>
    </xf>
    <xf numFmtId="14" fontId="1" fillId="0" borderId="14" xfId="165" applyNumberFormat="1" applyFont="1" applyBorder="1" applyAlignment="1" applyProtection="1">
      <alignment horizontal="center" vertical="center" wrapText="1"/>
    </xf>
    <xf numFmtId="0" fontId="1" fillId="0" borderId="14" xfId="165" applyFont="1" applyBorder="1" applyAlignment="1" applyProtection="1">
      <alignment horizontal="center" vertical="center" wrapText="1"/>
    </xf>
    <xf numFmtId="0" fontId="53" fillId="0" borderId="14" xfId="0" applyFont="1" applyFill="1" applyBorder="1" applyAlignment="1">
      <alignment horizontal="center" vertical="center" wrapText="1"/>
    </xf>
    <xf numFmtId="0" fontId="3" fillId="0" borderId="14" xfId="162" applyNumberFormat="1" applyFont="1" applyFill="1" applyBorder="1" applyAlignment="1" applyProtection="1">
      <alignment horizontal="center" vertical="center"/>
    </xf>
    <xf numFmtId="1" fontId="1" fillId="0" borderId="14" xfId="191" applyNumberFormat="1" applyFont="1" applyBorder="1" applyAlignment="1">
      <alignment horizontal="center" vertical="center"/>
    </xf>
    <xf numFmtId="0" fontId="1" fillId="0" borderId="14" xfId="191" applyFont="1" applyBorder="1" applyAlignment="1">
      <alignment horizontal="center" vertical="center" wrapText="1"/>
    </xf>
    <xf numFmtId="49" fontId="12" fillId="0" borderId="14" xfId="0" applyNumberFormat="1" applyFont="1" applyBorder="1" applyAlignment="1">
      <alignment horizontal="center" vertical="center" wrapText="1"/>
    </xf>
    <xf numFmtId="0" fontId="10" fillId="0" borderId="14" xfId="0" applyFont="1" applyBorder="1" applyAlignment="1">
      <alignment horizontal="center" vertical="center" wrapText="1"/>
    </xf>
    <xf numFmtId="0" fontId="12" fillId="0" borderId="0" xfId="0" applyFont="1" applyAlignment="1">
      <alignment horizontal="center" wrapText="1"/>
    </xf>
    <xf numFmtId="0" fontId="0" fillId="0" borderId="0" xfId="0" applyNumberFormat="1" applyFill="1" applyBorder="1" applyAlignment="1" applyProtection="1"/>
    <xf numFmtId="0" fontId="12" fillId="0" borderId="14" xfId="0" applyFont="1" applyBorder="1" applyAlignment="1">
      <alignment horizontal="center" vertical="center" wrapText="1"/>
    </xf>
    <xf numFmtId="2" fontId="48" fillId="29" borderId="14" xfId="0" applyNumberFormat="1" applyFont="1" applyFill="1" applyBorder="1" applyAlignment="1">
      <alignment horizontal="center" vertical="center" wrapText="1"/>
    </xf>
    <xf numFmtId="0" fontId="52" fillId="0" borderId="0" xfId="191" applyFont="1" applyAlignment="1">
      <alignment horizontal="center" vertical="top" wrapText="1"/>
    </xf>
  </cellXfs>
  <cellStyles count="201">
    <cellStyle name="”ќђќ‘ћ‚›‰" xfId="2"/>
    <cellStyle name="”љ‘ђћ‚ђќќ›‰" xfId="3"/>
    <cellStyle name="„…ќ…†ќ›‰" xfId="4"/>
    <cellStyle name="‡ђѓћ‹ћ‚ћљ1" xfId="5"/>
    <cellStyle name="‡ђѓћ‹ћ‚ћљ2" xfId="6"/>
    <cellStyle name="’ћѓћ‚›‰" xfId="1"/>
    <cellStyle name="20% - Акцент1" xfId="7"/>
    <cellStyle name="20% — акцент1" xfId="8"/>
    <cellStyle name="20% - Акцент1 2" xfId="9"/>
    <cellStyle name="20% - Акцент1_Додаток 1 " xfId="10"/>
    <cellStyle name="20% - Акцент2" xfId="11"/>
    <cellStyle name="20% — акцент2" xfId="12"/>
    <cellStyle name="20% - Акцент2 2" xfId="13"/>
    <cellStyle name="20% - Акцент2_Додаток 1 " xfId="14"/>
    <cellStyle name="20% - Акцент3" xfId="15"/>
    <cellStyle name="20% — акцент3" xfId="16"/>
    <cellStyle name="20% - Акцент3 2" xfId="17"/>
    <cellStyle name="20% - Акцент3_Додаток 1 " xfId="18"/>
    <cellStyle name="20% - Акцент4" xfId="19"/>
    <cellStyle name="20% — акцент4" xfId="20"/>
    <cellStyle name="20% - Акцент4 2" xfId="21"/>
    <cellStyle name="20% - Акцент4_Додаток 1 " xfId="22"/>
    <cellStyle name="20% - Акцент5" xfId="23"/>
    <cellStyle name="20% — акцент5" xfId="24"/>
    <cellStyle name="20% - Акцент5 2" xfId="25"/>
    <cellStyle name="20% - Акцент5_Додаток 1 " xfId="26"/>
    <cellStyle name="20% - Акцент6" xfId="27"/>
    <cellStyle name="20% — акцент6" xfId="28"/>
    <cellStyle name="20% - Акцент6 2" xfId="29"/>
    <cellStyle name="20% - Акцент6_Додаток 1 " xfId="30"/>
    <cellStyle name="20% – Акцентування1" xfId="31"/>
    <cellStyle name="20% – Акцентування2" xfId="32"/>
    <cellStyle name="20% – Акцентування3" xfId="33"/>
    <cellStyle name="20% – Акцентування4" xfId="34"/>
    <cellStyle name="20% – Акцентування5" xfId="35"/>
    <cellStyle name="20% – Акцентування6" xfId="36"/>
    <cellStyle name="40% - Акцент1" xfId="37"/>
    <cellStyle name="40% — акцент1" xfId="38"/>
    <cellStyle name="40% - Акцент1 2" xfId="39"/>
    <cellStyle name="40% - Акцент1_Додаток 1 " xfId="40"/>
    <cellStyle name="40% - Акцент2" xfId="41"/>
    <cellStyle name="40% — акцент2" xfId="42"/>
    <cellStyle name="40% - Акцент2 2" xfId="43"/>
    <cellStyle name="40% - Акцент2_Додаток 1 " xfId="44"/>
    <cellStyle name="40% - Акцент3" xfId="45"/>
    <cellStyle name="40% — акцент3" xfId="46"/>
    <cellStyle name="40% - Акцент3 2" xfId="47"/>
    <cellStyle name="40% - Акцент3_Додаток 1 " xfId="48"/>
    <cellStyle name="40% - Акцент4" xfId="49"/>
    <cellStyle name="40% — акцент4" xfId="50"/>
    <cellStyle name="40% - Акцент4 2" xfId="51"/>
    <cellStyle name="40% - Акцент4_Додаток 1 " xfId="52"/>
    <cellStyle name="40% - Акцент5" xfId="53"/>
    <cellStyle name="40% — акцент5" xfId="54"/>
    <cellStyle name="40% - Акцент5 2" xfId="55"/>
    <cellStyle name="40% - Акцент5_Додаток 1 " xfId="56"/>
    <cellStyle name="40% - Акцент6" xfId="57"/>
    <cellStyle name="40% — акцент6" xfId="58"/>
    <cellStyle name="40% - Акцент6 2" xfId="59"/>
    <cellStyle name="40% - Акцент6_Додаток 1 " xfId="60"/>
    <cellStyle name="40% – Акцентування1" xfId="61"/>
    <cellStyle name="40% – Акцентування2" xfId="62"/>
    <cellStyle name="40% – Акцентування3" xfId="63"/>
    <cellStyle name="40% – Акцентування4" xfId="64"/>
    <cellStyle name="40% – Акцентування5" xfId="65"/>
    <cellStyle name="40% – Акцентування6" xfId="66"/>
    <cellStyle name="60% - Акцент1" xfId="67"/>
    <cellStyle name="60% — акцент1" xfId="68"/>
    <cellStyle name="60% - Акцент1 2" xfId="69"/>
    <cellStyle name="60% - Акцент2" xfId="70"/>
    <cellStyle name="60% — акцент2" xfId="71"/>
    <cellStyle name="60% - Акцент2 2" xfId="72"/>
    <cellStyle name="60% - Акцент3" xfId="73"/>
    <cellStyle name="60% — акцент3" xfId="74"/>
    <cellStyle name="60% - Акцент3 2" xfId="75"/>
    <cellStyle name="60% - Акцент4" xfId="76"/>
    <cellStyle name="60% — акцент4" xfId="77"/>
    <cellStyle name="60% - Акцент4 2" xfId="78"/>
    <cellStyle name="60% - Акцент5" xfId="79"/>
    <cellStyle name="60% — акцент5" xfId="80"/>
    <cellStyle name="60% - Акцент5 2" xfId="81"/>
    <cellStyle name="60% - Акцент6" xfId="82"/>
    <cellStyle name="60% — акцент6" xfId="83"/>
    <cellStyle name="60% - Акцент6 2" xfId="84"/>
    <cellStyle name="60% – Акцентування1" xfId="85"/>
    <cellStyle name="60% – Акцентування2" xfId="86"/>
    <cellStyle name="60% – Акцентування3" xfId="87"/>
    <cellStyle name="60% – Акцентування4" xfId="88"/>
    <cellStyle name="60% – Акцентування5" xfId="89"/>
    <cellStyle name="60% – Акцентування6" xfId="90"/>
    <cellStyle name="Normal_meresha_07" xfId="91"/>
    <cellStyle name="Normal_Доходи" xfId="92"/>
    <cellStyle name="Акцент1" xfId="93"/>
    <cellStyle name="Акцент1 2" xfId="94"/>
    <cellStyle name="Акцент2" xfId="95"/>
    <cellStyle name="Акцент2 2" xfId="96"/>
    <cellStyle name="Акцент3" xfId="97"/>
    <cellStyle name="Акцент3 2" xfId="98"/>
    <cellStyle name="Акцент4" xfId="99"/>
    <cellStyle name="Акцент4 2" xfId="100"/>
    <cellStyle name="Акцент5" xfId="101"/>
    <cellStyle name="Акцент5 2" xfId="102"/>
    <cellStyle name="Акцент6" xfId="103"/>
    <cellStyle name="Акцент6 2" xfId="104"/>
    <cellStyle name="Акцентування1" xfId="105"/>
    <cellStyle name="Акцентування2" xfId="106"/>
    <cellStyle name="Акцентування3" xfId="107"/>
    <cellStyle name="Акцентування4" xfId="108"/>
    <cellStyle name="Акцентування5" xfId="109"/>
    <cellStyle name="Акцентування6" xfId="110"/>
    <cellStyle name="Ввід" xfId="111"/>
    <cellStyle name="Ввод " xfId="112"/>
    <cellStyle name="Ввод  2" xfId="113"/>
    <cellStyle name="Вывод" xfId="114"/>
    <cellStyle name="Вывод 2" xfId="115"/>
    <cellStyle name="Вычисление" xfId="116"/>
    <cellStyle name="Вычисление 2" xfId="117"/>
    <cellStyle name="Добре" xfId="118"/>
    <cellStyle name="Заголовок 1" xfId="119" builtinId="16" customBuiltin="1"/>
    <cellStyle name="Заголовок 1 2" xfId="120"/>
    <cellStyle name="Заголовок 2" xfId="121" builtinId="17" customBuiltin="1"/>
    <cellStyle name="Заголовок 2 2" xfId="122"/>
    <cellStyle name="Заголовок 3" xfId="123" builtinId="18" customBuiltin="1"/>
    <cellStyle name="Заголовок 3 2" xfId="124"/>
    <cellStyle name="Заголовок 4" xfId="125" builtinId="19" customBuiltin="1"/>
    <cellStyle name="Заголовок 4 2" xfId="126"/>
    <cellStyle name="Звичайний 10" xfId="127"/>
    <cellStyle name="Звичайний 11" xfId="128"/>
    <cellStyle name="Звичайний 12" xfId="129"/>
    <cellStyle name="Звичайний 13" xfId="130"/>
    <cellStyle name="Звичайний 14" xfId="131"/>
    <cellStyle name="Звичайний 15" xfId="132"/>
    <cellStyle name="Звичайний 16" xfId="133"/>
    <cellStyle name="Звичайний 17" xfId="134"/>
    <cellStyle name="Звичайний 18" xfId="135"/>
    <cellStyle name="Звичайний 19" xfId="136"/>
    <cellStyle name="Звичайний 2" xfId="137"/>
    <cellStyle name="Звичайний 20" xfId="138"/>
    <cellStyle name="Звичайний 3" xfId="139"/>
    <cellStyle name="Звичайний 4" xfId="140"/>
    <cellStyle name="Звичайний 5" xfId="141"/>
    <cellStyle name="Звичайний 6" xfId="142"/>
    <cellStyle name="Звичайний 7" xfId="143"/>
    <cellStyle name="Звичайний 8" xfId="144"/>
    <cellStyle name="Звичайний 9" xfId="145"/>
    <cellStyle name="Звичайний_Додаток _ 3 зм_ни 4575" xfId="146"/>
    <cellStyle name="Звичайний_Додаток _ 3 зм_ни 4575_22.12.2020 Додатки бюджет 2021 Коди нові" xfId="147"/>
    <cellStyle name="Зв'язана клітинка" xfId="148"/>
    <cellStyle name="Итог" xfId="149"/>
    <cellStyle name="Итог 2" xfId="150"/>
    <cellStyle name="Контрольна клітинка" xfId="151"/>
    <cellStyle name="Контрольная ячейка" xfId="152"/>
    <cellStyle name="Контрольная ячейка 2" xfId="153"/>
    <cellStyle name="Назва" xfId="154"/>
    <cellStyle name="Название" xfId="155"/>
    <cellStyle name="Название 2" xfId="156"/>
    <cellStyle name="Нейтральный" xfId="157"/>
    <cellStyle name="Нейтральный 2" xfId="158"/>
    <cellStyle name="Обчислення" xfId="159"/>
    <cellStyle name="Обычный" xfId="0" builtinId="0"/>
    <cellStyle name="Обычный 2" xfId="160"/>
    <cellStyle name="Обычный 3" xfId="161"/>
    <cellStyle name="Обычный__tmp_73606750015329." xfId="162"/>
    <cellStyle name="Обычный__tmp_73644435022141." xfId="163"/>
    <cellStyle name="Обычный_shabl_dod" xfId="164"/>
    <cellStyle name="Обычный_ZV1PIV98" xfId="165"/>
    <cellStyle name="Обычный_видатки" xfId="166"/>
    <cellStyle name="Обычный_Видатки_1" xfId="167"/>
    <cellStyle name="Обычный_видатки1" xfId="168"/>
    <cellStyle name="Обычный_Виконання за І квартал 2010 року" xfId="169"/>
    <cellStyle name="Обычный_Виконання за І квартал 2012 року" xfId="170"/>
    <cellStyle name="Обычный_джерела" xfId="171"/>
    <cellStyle name="Обычный_дод.6 прогр" xfId="172"/>
    <cellStyle name="Обычный_звіт на 01.04.2019" xfId="173"/>
    <cellStyle name="Обычный_Звіт на 01.07.2019" xfId="174"/>
    <cellStyle name="Обычный_порівняння" xfId="175"/>
    <cellStyle name="Підсумок" xfId="176"/>
    <cellStyle name="Плохой" xfId="177"/>
    <cellStyle name="Плохой 2" xfId="178"/>
    <cellStyle name="Поганий" xfId="179"/>
    <cellStyle name="Пояснение" xfId="180"/>
    <cellStyle name="Пояснение 2" xfId="181"/>
    <cellStyle name="Примечание" xfId="182"/>
    <cellStyle name="Примечание 2" xfId="183"/>
    <cellStyle name="Примечание_Xl0000003_1" xfId="184"/>
    <cellStyle name="Примітка" xfId="185"/>
    <cellStyle name="Результат" xfId="186"/>
    <cellStyle name="Результат 1" xfId="187"/>
    <cellStyle name="Связанная ячейка" xfId="188"/>
    <cellStyle name="Связанная ячейка 2" xfId="189"/>
    <cellStyle name="Середній" xfId="190"/>
    <cellStyle name="Стиль 1" xfId="191"/>
    <cellStyle name="Текст попередження" xfId="192"/>
    <cellStyle name="Текст пояснення" xfId="193"/>
    <cellStyle name="Текст предупреждения" xfId="194"/>
    <cellStyle name="Текст предупреждения 2" xfId="195"/>
    <cellStyle name="Тысячи [0]_Розподіл (2)" xfId="196"/>
    <cellStyle name="Тысячи_Розподіл (2)" xfId="197"/>
    <cellStyle name="Хороший" xfId="198"/>
    <cellStyle name="Хороший 2" xfId="199"/>
    <cellStyle name="Џђћ–…ќ’ќ›‰" xfId="200"/>
  </cellStyles>
  <dxfs count="45">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4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47</xdr:row>
      <xdr:rowOff>0</xdr:rowOff>
    </xdr:from>
    <xdr:to>
      <xdr:col>8</xdr:col>
      <xdr:colOff>0</xdr:colOff>
      <xdr:row>47</xdr:row>
      <xdr:rowOff>0</xdr:rowOff>
    </xdr:to>
    <xdr:sp macro="" textlink="">
      <xdr:nvSpPr>
        <xdr:cNvPr id="8369" name="Oval 5"/>
        <xdr:cNvSpPr>
          <a:spLocks noChangeArrowheads="1"/>
        </xdr:cNvSpPr>
      </xdr:nvSpPr>
      <xdr:spPr bwMode="auto">
        <a:xfrm rot="2297410">
          <a:off x="8734425" y="34023300"/>
          <a:ext cx="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47</xdr:row>
      <xdr:rowOff>0</xdr:rowOff>
    </xdr:from>
    <xdr:to>
      <xdr:col>8</xdr:col>
      <xdr:colOff>0</xdr:colOff>
      <xdr:row>47</xdr:row>
      <xdr:rowOff>0</xdr:rowOff>
    </xdr:to>
    <xdr:sp macro="" textlink="">
      <xdr:nvSpPr>
        <xdr:cNvPr id="8370" name="Oval 6"/>
        <xdr:cNvSpPr>
          <a:spLocks noChangeArrowheads="1"/>
        </xdr:cNvSpPr>
      </xdr:nvSpPr>
      <xdr:spPr bwMode="auto">
        <a:xfrm rot="2297410">
          <a:off x="8734425" y="34023300"/>
          <a:ext cx="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47</xdr:row>
      <xdr:rowOff>0</xdr:rowOff>
    </xdr:from>
    <xdr:to>
      <xdr:col>8</xdr:col>
      <xdr:colOff>0</xdr:colOff>
      <xdr:row>47</xdr:row>
      <xdr:rowOff>0</xdr:rowOff>
    </xdr:to>
    <xdr:sp macro="" textlink="">
      <xdr:nvSpPr>
        <xdr:cNvPr id="8371" name="Oval 7"/>
        <xdr:cNvSpPr>
          <a:spLocks noChangeArrowheads="1"/>
        </xdr:cNvSpPr>
      </xdr:nvSpPr>
      <xdr:spPr bwMode="auto">
        <a:xfrm rot="2297410">
          <a:off x="8734425" y="34023300"/>
          <a:ext cx="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47</xdr:row>
      <xdr:rowOff>0</xdr:rowOff>
    </xdr:from>
    <xdr:to>
      <xdr:col>8</xdr:col>
      <xdr:colOff>0</xdr:colOff>
      <xdr:row>47</xdr:row>
      <xdr:rowOff>0</xdr:rowOff>
    </xdr:to>
    <xdr:sp macro="" textlink="">
      <xdr:nvSpPr>
        <xdr:cNvPr id="8372" name="Oval 8"/>
        <xdr:cNvSpPr>
          <a:spLocks noChangeArrowheads="1"/>
        </xdr:cNvSpPr>
      </xdr:nvSpPr>
      <xdr:spPr bwMode="auto">
        <a:xfrm rot="2297410">
          <a:off x="8734425" y="34023300"/>
          <a:ext cx="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50</xdr:row>
      <xdr:rowOff>104775</xdr:rowOff>
    </xdr:from>
    <xdr:to>
      <xdr:col>8</xdr:col>
      <xdr:colOff>0</xdr:colOff>
      <xdr:row>51</xdr:row>
      <xdr:rowOff>0</xdr:rowOff>
    </xdr:to>
    <xdr:sp macro="" textlink="">
      <xdr:nvSpPr>
        <xdr:cNvPr id="8373" name="Oval 9"/>
        <xdr:cNvSpPr>
          <a:spLocks noChangeArrowheads="1"/>
        </xdr:cNvSpPr>
      </xdr:nvSpPr>
      <xdr:spPr bwMode="auto">
        <a:xfrm rot="2297410">
          <a:off x="8734425" y="36261675"/>
          <a:ext cx="0" cy="7715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005\&#1052;&#1086;&#1080;%20&#1076;&#1086;&#1082;&#1091;&#1084;&#1077;&#1085;&#1090;&#1099;\&#1052;&#1086;&#1080;%20&#1076;&#1086;&#1082;&#1091;&#1084;&#1077;&#1085;&#1090;&#1099;\&#1055;&#1072;&#1089;&#1087;&#1086;&#1088;&#1090;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n-005\&#1052;&#1086;&#1080;%20&#1076;&#1086;&#1082;&#1091;&#1084;&#1077;&#1085;&#1090;&#1099;\&#1052;&#1086;&#1080;%20&#1076;&#1086;&#1082;&#1091;&#1084;&#1077;&#1085;&#1090;&#1099;\06%202000\05%2006&#1076;&#1086;&#1076;%20&#1076;%20%20&#1089;&#1077;&#1089;%20&#1079;&#1084;&#1110;&#1085;&#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bud%20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1043;&#1060;&#1059;\&#1042;&#1085;&#1077;&#1089;&#1077;&#1085;&#1085;&#1103;%20&#1079;&#1084;&#1110;&#1085;%20&#1076;&#1086;%20&#1073;&#1102;&#1076;&#1078;&#1077;&#1090;&#1091;\&#1047;&#1084;&#1110;&#1085;&#1080;%20&#1076;&#1086;%20&#1073;&#1102;&#1076;&#1078;&#1077;&#1090;&#1091;\&#1047;&#1084;&#1110;&#1085;&#1080;%20&#1076;&#1086;%20&#1073;&#1102;&#1076;&#1078;&#1077;&#1090;&#1091;\bud%20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Documents%20and%20Settings\Ficaj\&#1052;&#1086;&#1080;%20&#1076;&#1086;&#1082;&#1091;&#1084;&#1077;&#1085;&#1090;&#1099;\&#1041;&#1102;&#1076;&#1078;&#1077;&#1090;%202005\&#1056;&#1072;&#1076;&#1072;\bud%20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д  дох  1"/>
      <sheetName val="дох обл на 1 06"/>
      <sheetName val="дох  на 1 06 "/>
      <sheetName val="вид обл на 1 06 "/>
      <sheetName val="дох на1 07"/>
      <sheetName val="дох на1 07 (2)"/>
      <sheetName val="вид обл на1 07"/>
      <sheetName val="вид обл на1 07 (2)"/>
      <sheetName val="дод на сес"/>
      <sheetName val="дод на сес (3)"/>
      <sheetName val="пропоз2"/>
      <sheetName val="пропоз(2)"/>
      <sheetName val="пропоз (3)"/>
      <sheetName val="дох на1 10 очік"/>
      <sheetName val="вид на1 10 очік"/>
      <sheetName val="Лист2"/>
      <sheetName val="Лист3"/>
      <sheetName val="Лист4"/>
      <sheetName val="Лист5"/>
      <sheetName val="Лист6"/>
      <sheetName val="Лист7"/>
      <sheetName val="Лист8"/>
      <sheetName val="Лист9"/>
      <sheetName val="Лист10"/>
      <sheetName val="Лист11"/>
      <sheetName val="Лист12"/>
      <sheetName val="Лист13"/>
      <sheetName val="Лист14"/>
      <sheetName val="Лист15"/>
      <sheetName val="Лист16"/>
      <sheetName val="вид обᐻ на1 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д 1"/>
      <sheetName val="дод 2"/>
      <sheetName val="дод 3"/>
      <sheetName val="дод 4"/>
      <sheetName val="дод 5"/>
      <sheetName val=" дод 6"/>
      <sheetName val="дод 7"/>
      <sheetName val="вид ст91"/>
      <sheetName val="вик обл дох за 2000на сес"/>
      <sheetName val="вик обл вид за 2000 на сес"/>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M98"/>
  <sheetViews>
    <sheetView showZeros="0" tabSelected="1" zoomScale="115" zoomScaleNormal="115" workbookViewId="0">
      <pane xSplit="2" ySplit="6" topLeftCell="C7" activePane="bottomRight" state="frozen"/>
      <selection pane="topRight" activeCell="C1" sqref="C1"/>
      <selection pane="bottomLeft" activeCell="A10" sqref="A10"/>
      <selection pane="bottomRight" sqref="A1:L1"/>
    </sheetView>
  </sheetViews>
  <sheetFormatPr defaultRowHeight="12.75" x14ac:dyDescent="0.2"/>
  <cols>
    <col min="1" max="1" width="10.140625" customWidth="1"/>
    <col min="2" max="2" width="45.7109375" style="1" customWidth="1"/>
    <col min="3" max="3" width="18.5703125" customWidth="1"/>
    <col min="4" max="4" width="17.42578125" bestFit="1" customWidth="1"/>
    <col min="5" max="5" width="9.42578125" customWidth="1"/>
    <col min="6" max="7" width="15.85546875" customWidth="1"/>
    <col min="8" max="8" width="16.28515625" customWidth="1"/>
    <col min="9" max="9" width="10" customWidth="1"/>
    <col min="10" max="10" width="17.28515625" customWidth="1"/>
    <col min="11" max="11" width="17.42578125" bestFit="1" customWidth="1"/>
    <col min="13" max="13" width="13.42578125" bestFit="1" customWidth="1"/>
  </cols>
  <sheetData>
    <row r="1" spans="1:12" ht="15.75" x14ac:dyDescent="0.25">
      <c r="A1" s="314" t="s">
        <v>584</v>
      </c>
      <c r="B1" s="314"/>
      <c r="C1" s="314"/>
      <c r="D1" s="314"/>
      <c r="E1" s="314"/>
      <c r="F1" s="314"/>
      <c r="G1" s="314"/>
      <c r="H1" s="314"/>
      <c r="I1" s="314"/>
      <c r="J1" s="314"/>
      <c r="K1" s="314"/>
      <c r="L1" s="314"/>
    </row>
    <row r="2" spans="1:12" ht="15.75" x14ac:dyDescent="0.25">
      <c r="A2" s="314" t="s">
        <v>183</v>
      </c>
      <c r="B2" s="314"/>
      <c r="C2" s="314"/>
      <c r="D2" s="314"/>
      <c r="E2" s="314"/>
      <c r="F2" s="314"/>
      <c r="G2" s="314"/>
      <c r="H2" s="314"/>
      <c r="I2" s="314"/>
      <c r="J2" s="314"/>
      <c r="K2" s="314"/>
      <c r="L2" s="314"/>
    </row>
    <row r="3" spans="1:12" x14ac:dyDescent="0.2">
      <c r="F3" s="166"/>
      <c r="G3" s="165"/>
      <c r="H3" s="68"/>
      <c r="L3" s="167" t="s">
        <v>585</v>
      </c>
    </row>
    <row r="4" spans="1:12" s="113" customFormat="1" ht="11.45" customHeight="1" x14ac:dyDescent="0.2">
      <c r="A4" s="311" t="s">
        <v>148</v>
      </c>
      <c r="B4" s="312" t="s">
        <v>149</v>
      </c>
      <c r="C4" s="313" t="s">
        <v>150</v>
      </c>
      <c r="D4" s="313"/>
      <c r="E4" s="313"/>
      <c r="F4" s="313" t="s">
        <v>151</v>
      </c>
      <c r="G4" s="313"/>
      <c r="H4" s="313"/>
      <c r="I4" s="313"/>
      <c r="J4" s="313" t="s">
        <v>152</v>
      </c>
      <c r="K4" s="313"/>
      <c r="L4" s="313"/>
    </row>
    <row r="5" spans="1:12" s="113" customFormat="1" ht="28.15" customHeight="1" x14ac:dyDescent="0.2">
      <c r="A5" s="311"/>
      <c r="B5" s="312"/>
      <c r="C5" s="309" t="s">
        <v>544</v>
      </c>
      <c r="D5" s="309" t="s">
        <v>354</v>
      </c>
      <c r="E5" s="309" t="s">
        <v>153</v>
      </c>
      <c r="F5" s="309" t="s">
        <v>544</v>
      </c>
      <c r="G5" s="309" t="s">
        <v>715</v>
      </c>
      <c r="H5" s="309" t="s">
        <v>354</v>
      </c>
      <c r="I5" s="309" t="s">
        <v>153</v>
      </c>
      <c r="J5" s="309" t="s">
        <v>716</v>
      </c>
      <c r="K5" s="309" t="s">
        <v>354</v>
      </c>
      <c r="L5" s="309" t="s">
        <v>154</v>
      </c>
    </row>
    <row r="6" spans="1:12" s="113" customFormat="1" ht="34.9" customHeight="1" x14ac:dyDescent="0.2">
      <c r="A6" s="311"/>
      <c r="B6" s="312"/>
      <c r="C6" s="309"/>
      <c r="D6" s="309"/>
      <c r="E6" s="309"/>
      <c r="F6" s="309"/>
      <c r="G6" s="309"/>
      <c r="H6" s="309"/>
      <c r="I6" s="309"/>
      <c r="J6" s="309"/>
      <c r="K6" s="309"/>
      <c r="L6" s="309"/>
    </row>
    <row r="7" spans="1:12" s="2" customFormat="1" ht="24" customHeight="1" x14ac:dyDescent="0.2">
      <c r="A7" s="8">
        <v>10000000</v>
      </c>
      <c r="B7" s="5" t="s">
        <v>510</v>
      </c>
      <c r="C7" s="9">
        <f>C8+C23+C31</f>
        <v>1339960100</v>
      </c>
      <c r="D7" s="9">
        <f>D8+D23+D31</f>
        <v>676375226.24000001</v>
      </c>
      <c r="E7" s="14">
        <f t="shared" ref="E7:E64" si="0">IF(C7=0,0,D7/C7*100)</f>
        <v>50.477266169343402</v>
      </c>
      <c r="F7" s="9">
        <f>F8+F23+F31</f>
        <v>6937500</v>
      </c>
      <c r="G7" s="9">
        <f>G8+G23+G31</f>
        <v>6937500</v>
      </c>
      <c r="H7" s="9">
        <f>H8+H23+H31</f>
        <v>3577324.7600000002</v>
      </c>
      <c r="I7" s="14">
        <f t="shared" ref="I7:I64" si="1">IF(G7=0,0,H7/G7*100)</f>
        <v>51.56504158558559</v>
      </c>
      <c r="J7" s="9">
        <f>J8+J23+J31</f>
        <v>1346897600</v>
      </c>
      <c r="K7" s="9">
        <f>K8+K23+K31</f>
        <v>679952551</v>
      </c>
      <c r="L7" s="15">
        <f>IF(J7=0,0,K7/J7*100)</f>
        <v>50.482869002068163</v>
      </c>
    </row>
    <row r="8" spans="1:12" s="2" customFormat="1" ht="47.45" customHeight="1" x14ac:dyDescent="0.2">
      <c r="A8" s="8">
        <v>11000000</v>
      </c>
      <c r="B8" s="5" t="s">
        <v>511</v>
      </c>
      <c r="C8" s="9">
        <f>C9+C15</f>
        <v>1321436300</v>
      </c>
      <c r="D8" s="9">
        <f>D9+D15</f>
        <v>666753972.23000002</v>
      </c>
      <c r="E8" s="14">
        <f t="shared" si="0"/>
        <v>50.456762254071577</v>
      </c>
      <c r="F8" s="9">
        <f>F9+F15</f>
        <v>0</v>
      </c>
      <c r="G8" s="9">
        <f>G9+G15</f>
        <v>0</v>
      </c>
      <c r="H8" s="9">
        <f>H9+H15</f>
        <v>0</v>
      </c>
      <c r="I8" s="14">
        <f t="shared" si="1"/>
        <v>0</v>
      </c>
      <c r="J8" s="9">
        <f>J9+J15</f>
        <v>1321436300</v>
      </c>
      <c r="K8" s="9">
        <f>K9+K15</f>
        <v>666753972.23000002</v>
      </c>
      <c r="L8" s="15">
        <f t="shared" ref="L8:L65" si="2">IF(J8=0,0,K8/J8*100)</f>
        <v>50.456762254071577</v>
      </c>
    </row>
    <row r="9" spans="1:12" s="2" customFormat="1" ht="29.45" customHeight="1" x14ac:dyDescent="0.2">
      <c r="A9" s="8">
        <v>11010000</v>
      </c>
      <c r="B9" s="5" t="s">
        <v>512</v>
      </c>
      <c r="C9" s="9">
        <f>SUM(C10:C14)</f>
        <v>1123032200</v>
      </c>
      <c r="D9" s="9">
        <f>SUM(D10:D14)</f>
        <v>526628728.42000002</v>
      </c>
      <c r="E9" s="14">
        <f t="shared" si="0"/>
        <v>46.893466493658863</v>
      </c>
      <c r="F9" s="9">
        <f>SUM(F10:F14)</f>
        <v>0</v>
      </c>
      <c r="G9" s="9">
        <f>SUM(G10:G14)</f>
        <v>0</v>
      </c>
      <c r="H9" s="9">
        <f>SUM(H10:H14)</f>
        <v>0</v>
      </c>
      <c r="I9" s="14">
        <f t="shared" si="1"/>
        <v>0</v>
      </c>
      <c r="J9" s="9">
        <f>SUM(J10:J14)</f>
        <v>1123032200</v>
      </c>
      <c r="K9" s="9">
        <f>SUM(K10:K14)</f>
        <v>526628728.42000002</v>
      </c>
      <c r="L9" s="15">
        <f t="shared" si="2"/>
        <v>46.893466493658863</v>
      </c>
    </row>
    <row r="10" spans="1:12" ht="52.9" customHeight="1" x14ac:dyDescent="0.2">
      <c r="A10" s="10">
        <v>11010100</v>
      </c>
      <c r="B10" s="4" t="s">
        <v>630</v>
      </c>
      <c r="C10" s="89">
        <v>1026209200</v>
      </c>
      <c r="D10" s="89">
        <v>483896835.25</v>
      </c>
      <c r="E10" s="16">
        <f t="shared" si="0"/>
        <v>47.153819635411573</v>
      </c>
      <c r="F10" s="12"/>
      <c r="G10" s="12"/>
      <c r="H10" s="12"/>
      <c r="I10" s="16">
        <f t="shared" si="1"/>
        <v>0</v>
      </c>
      <c r="J10" s="12">
        <f>C10+G10</f>
        <v>1026209200</v>
      </c>
      <c r="K10" s="12">
        <f>D10+H10</f>
        <v>483896835.25</v>
      </c>
      <c r="L10" s="17">
        <f t="shared" si="2"/>
        <v>47.153819635411573</v>
      </c>
    </row>
    <row r="11" spans="1:12" ht="58.15" customHeight="1" x14ac:dyDescent="0.2">
      <c r="A11" s="10">
        <v>11010400</v>
      </c>
      <c r="B11" s="4" t="s">
        <v>637</v>
      </c>
      <c r="C11" s="89">
        <v>68923000</v>
      </c>
      <c r="D11" s="89">
        <v>23220467.289999999</v>
      </c>
      <c r="E11" s="16">
        <f t="shared" si="0"/>
        <v>33.690447731526483</v>
      </c>
      <c r="F11" s="12"/>
      <c r="G11" s="12"/>
      <c r="H11" s="12"/>
      <c r="I11" s="16">
        <f t="shared" si="1"/>
        <v>0</v>
      </c>
      <c r="J11" s="12">
        <f t="shared" ref="J11:J21" si="3">C11+G11</f>
        <v>68923000</v>
      </c>
      <c r="K11" s="12">
        <f>D11+H11</f>
        <v>23220467.289999999</v>
      </c>
      <c r="L11" s="17">
        <f t="shared" si="2"/>
        <v>33.690447731526483</v>
      </c>
    </row>
    <row r="12" spans="1:12" ht="48" customHeight="1" x14ac:dyDescent="0.2">
      <c r="A12" s="10">
        <v>11010500</v>
      </c>
      <c r="B12" s="4" t="s">
        <v>294</v>
      </c>
      <c r="C12" s="89">
        <v>23800000</v>
      </c>
      <c r="D12" s="89">
        <v>16480363.210000001</v>
      </c>
      <c r="E12" s="16">
        <f t="shared" si="0"/>
        <v>69.245223571428568</v>
      </c>
      <c r="F12" s="12"/>
      <c r="G12" s="12"/>
      <c r="H12" s="12"/>
      <c r="I12" s="16">
        <f t="shared" si="1"/>
        <v>0</v>
      </c>
      <c r="J12" s="12">
        <f t="shared" si="3"/>
        <v>23800000</v>
      </c>
      <c r="K12" s="12">
        <f>D12+H12</f>
        <v>16480363.210000001</v>
      </c>
      <c r="L12" s="17">
        <f t="shared" si="2"/>
        <v>69.245223571428568</v>
      </c>
    </row>
    <row r="13" spans="1:12" ht="48" customHeight="1" x14ac:dyDescent="0.2">
      <c r="A13" s="168" t="s">
        <v>46</v>
      </c>
      <c r="B13" s="164" t="s">
        <v>45</v>
      </c>
      <c r="C13" s="189">
        <v>3050000</v>
      </c>
      <c r="D13" s="89">
        <v>2235625.6800000002</v>
      </c>
      <c r="E13" s="16">
        <f t="shared" si="0"/>
        <v>73.299202622950816</v>
      </c>
      <c r="F13" s="12"/>
      <c r="G13" s="12"/>
      <c r="H13" s="12"/>
      <c r="I13" s="16"/>
      <c r="J13" s="12">
        <f>C13+G13</f>
        <v>3050000</v>
      </c>
      <c r="K13" s="12">
        <f>D13+H13</f>
        <v>2235625.6800000002</v>
      </c>
      <c r="L13" s="17">
        <f>IF(J13=0,0,K13/J13*100)</f>
        <v>73.299202622950816</v>
      </c>
    </row>
    <row r="14" spans="1:12" ht="63" customHeight="1" x14ac:dyDescent="0.2">
      <c r="A14" s="168">
        <v>11011300</v>
      </c>
      <c r="B14" s="193" t="s">
        <v>652</v>
      </c>
      <c r="C14" s="189">
        <v>1050000</v>
      </c>
      <c r="D14" s="89">
        <v>795436.99</v>
      </c>
      <c r="E14" s="16">
        <f t="shared" si="0"/>
        <v>75.755903809523801</v>
      </c>
      <c r="F14" s="12"/>
      <c r="G14" s="12"/>
      <c r="H14" s="12"/>
      <c r="I14" s="16"/>
      <c r="J14" s="12">
        <f>C14+G14</f>
        <v>1050000</v>
      </c>
      <c r="K14" s="12">
        <f>D14+H14</f>
        <v>795436.99</v>
      </c>
      <c r="L14" s="17">
        <f>IF(J14=0,0,K14/J14*100)</f>
        <v>75.755903809523801</v>
      </c>
    </row>
    <row r="15" spans="1:12" s="2" customFormat="1" ht="22.9" customHeight="1" x14ac:dyDescent="0.2">
      <c r="A15" s="8">
        <v>11020000</v>
      </c>
      <c r="B15" s="5" t="s">
        <v>500</v>
      </c>
      <c r="C15" s="9">
        <f>SUM(C16:C22)</f>
        <v>198404100</v>
      </c>
      <c r="D15" s="9">
        <f>SUM(D16:D22)</f>
        <v>140125243.81000003</v>
      </c>
      <c r="E15" s="14">
        <f t="shared" si="0"/>
        <v>70.626183536529751</v>
      </c>
      <c r="F15" s="9">
        <f>SUM(F16:F22)</f>
        <v>0</v>
      </c>
      <c r="G15" s="9">
        <f>SUM(G16:G22)</f>
        <v>0</v>
      </c>
      <c r="H15" s="9">
        <f>SUM(H16:H22)</f>
        <v>0</v>
      </c>
      <c r="I15" s="14">
        <f t="shared" si="1"/>
        <v>0</v>
      </c>
      <c r="J15" s="9">
        <f>SUM(J16:J22)</f>
        <v>198404100</v>
      </c>
      <c r="K15" s="9">
        <f>SUM(K16:K22)</f>
        <v>140125243.81000003</v>
      </c>
      <c r="L15" s="15">
        <f t="shared" si="2"/>
        <v>70.626183536529751</v>
      </c>
    </row>
    <row r="16" spans="1:12" ht="43.9" customHeight="1" x14ac:dyDescent="0.2">
      <c r="A16" s="10">
        <v>11020200</v>
      </c>
      <c r="B16" s="164" t="s">
        <v>248</v>
      </c>
      <c r="C16" s="89">
        <v>4500</v>
      </c>
      <c r="D16" s="89">
        <v>1580</v>
      </c>
      <c r="E16" s="16">
        <f t="shared" si="0"/>
        <v>35.111111111111107</v>
      </c>
      <c r="F16" s="12"/>
      <c r="G16" s="12"/>
      <c r="H16" s="12"/>
      <c r="I16" s="16">
        <f t="shared" si="1"/>
        <v>0</v>
      </c>
      <c r="J16" s="12">
        <f t="shared" si="3"/>
        <v>4500</v>
      </c>
      <c r="K16" s="12">
        <f t="shared" ref="K16:K23" si="4">D16+H16</f>
        <v>1580</v>
      </c>
      <c r="L16" s="17">
        <f t="shared" si="2"/>
        <v>35.111111111111107</v>
      </c>
    </row>
    <row r="17" spans="1:12" ht="45.6" customHeight="1" x14ac:dyDescent="0.2">
      <c r="A17" s="10">
        <v>11020300</v>
      </c>
      <c r="B17" s="164" t="s">
        <v>249</v>
      </c>
      <c r="C17" s="89">
        <v>8025000</v>
      </c>
      <c r="D17" s="89">
        <v>2670795.7999999998</v>
      </c>
      <c r="E17" s="16">
        <f t="shared" si="0"/>
        <v>33.280944548286598</v>
      </c>
      <c r="F17" s="12"/>
      <c r="G17" s="12"/>
      <c r="H17" s="12"/>
      <c r="I17" s="16">
        <f t="shared" si="1"/>
        <v>0</v>
      </c>
      <c r="J17" s="12">
        <f t="shared" si="3"/>
        <v>8025000</v>
      </c>
      <c r="K17" s="12">
        <f t="shared" si="4"/>
        <v>2670795.7999999998</v>
      </c>
      <c r="L17" s="17">
        <f t="shared" si="2"/>
        <v>33.280944548286598</v>
      </c>
    </row>
    <row r="18" spans="1:12" ht="34.9" customHeight="1" x14ac:dyDescent="0.2">
      <c r="A18" s="10">
        <v>11020500</v>
      </c>
      <c r="B18" s="164" t="s">
        <v>250</v>
      </c>
      <c r="C18" s="89">
        <v>1000000</v>
      </c>
      <c r="D18" s="89">
        <v>1438185.63</v>
      </c>
      <c r="E18" s="16">
        <f t="shared" si="0"/>
        <v>143.81856300000001</v>
      </c>
      <c r="F18" s="12"/>
      <c r="G18" s="12"/>
      <c r="H18" s="12"/>
      <c r="I18" s="16">
        <f t="shared" si="1"/>
        <v>0</v>
      </c>
      <c r="J18" s="12">
        <f>C18+G18</f>
        <v>1000000</v>
      </c>
      <c r="K18" s="12">
        <f t="shared" si="4"/>
        <v>1438185.63</v>
      </c>
      <c r="L18" s="17">
        <f t="shared" si="2"/>
        <v>143.81856300000001</v>
      </c>
    </row>
    <row r="19" spans="1:12" ht="34.9" customHeight="1" x14ac:dyDescent="0.2">
      <c r="A19" s="10">
        <v>11020600</v>
      </c>
      <c r="B19" s="164" t="s">
        <v>390</v>
      </c>
      <c r="C19" s="89"/>
      <c r="D19" s="89">
        <v>1000</v>
      </c>
      <c r="E19" s="16">
        <f t="shared" si="0"/>
        <v>0</v>
      </c>
      <c r="F19" s="12"/>
      <c r="G19" s="12"/>
      <c r="H19" s="12"/>
      <c r="I19" s="16">
        <f t="shared" si="1"/>
        <v>0</v>
      </c>
      <c r="J19" s="12">
        <f>C19+G19</f>
        <v>0</v>
      </c>
      <c r="K19" s="12">
        <f>D19+H19</f>
        <v>1000</v>
      </c>
      <c r="L19" s="17">
        <f>IF(J19=0,0,K19/J19*100)</f>
        <v>0</v>
      </c>
    </row>
    <row r="20" spans="1:12" ht="31.5" x14ac:dyDescent="0.2">
      <c r="A20" s="10">
        <v>11021000</v>
      </c>
      <c r="B20" s="164" t="s">
        <v>564</v>
      </c>
      <c r="C20" s="89">
        <v>189339100</v>
      </c>
      <c r="D20" s="89">
        <v>135966695.27000001</v>
      </c>
      <c r="E20" s="16">
        <f t="shared" si="0"/>
        <v>71.811208181511375</v>
      </c>
      <c r="F20" s="12"/>
      <c r="G20" s="12"/>
      <c r="H20" s="12"/>
      <c r="I20" s="16">
        <f t="shared" si="1"/>
        <v>0</v>
      </c>
      <c r="J20" s="12">
        <f t="shared" si="3"/>
        <v>189339100</v>
      </c>
      <c r="K20" s="12">
        <f t="shared" si="4"/>
        <v>135966695.27000001</v>
      </c>
      <c r="L20" s="17">
        <f t="shared" si="2"/>
        <v>71.811208181511375</v>
      </c>
    </row>
    <row r="21" spans="1:12" ht="67.150000000000006" customHeight="1" x14ac:dyDescent="0.2">
      <c r="A21" s="10">
        <v>11021600</v>
      </c>
      <c r="B21" s="164" t="s">
        <v>565</v>
      </c>
      <c r="C21" s="89">
        <v>35500</v>
      </c>
      <c r="D21" s="89">
        <v>46353.71</v>
      </c>
      <c r="E21" s="16">
        <f t="shared" si="0"/>
        <v>130.57383098591549</v>
      </c>
      <c r="F21" s="12"/>
      <c r="G21" s="12"/>
      <c r="H21" s="12"/>
      <c r="I21" s="16">
        <f t="shared" si="1"/>
        <v>0</v>
      </c>
      <c r="J21" s="12">
        <f t="shared" si="3"/>
        <v>35500</v>
      </c>
      <c r="K21" s="12">
        <f t="shared" si="4"/>
        <v>46353.71</v>
      </c>
      <c r="L21" s="17">
        <f t="shared" si="2"/>
        <v>130.57383098591549</v>
      </c>
    </row>
    <row r="22" spans="1:12" ht="54.75" customHeight="1" x14ac:dyDescent="0.2">
      <c r="A22" s="10">
        <v>11023000</v>
      </c>
      <c r="B22" s="164" t="s">
        <v>651</v>
      </c>
      <c r="C22" s="89"/>
      <c r="D22" s="89">
        <v>633.4</v>
      </c>
      <c r="E22" s="16">
        <f t="shared" si="0"/>
        <v>0</v>
      </c>
      <c r="F22" s="12"/>
      <c r="G22" s="12"/>
      <c r="H22" s="12"/>
      <c r="I22" s="16">
        <f t="shared" si="1"/>
        <v>0</v>
      </c>
      <c r="J22" s="12">
        <f>C22+G22</f>
        <v>0</v>
      </c>
      <c r="K22" s="12">
        <f t="shared" si="4"/>
        <v>633.4</v>
      </c>
      <c r="L22" s="17">
        <f>IF(J22=0,0,K22/J22*100)</f>
        <v>0</v>
      </c>
    </row>
    <row r="23" spans="1:12" s="2" customFormat="1" ht="31.5" x14ac:dyDescent="0.2">
      <c r="A23" s="8">
        <v>13000000</v>
      </c>
      <c r="B23" s="5" t="s">
        <v>334</v>
      </c>
      <c r="C23" s="9">
        <f>C24+C28</f>
        <v>18523800</v>
      </c>
      <c r="D23" s="9">
        <f>D24+D28</f>
        <v>9621254.0099999979</v>
      </c>
      <c r="E23" s="14">
        <f t="shared" si="0"/>
        <v>51.939958377870624</v>
      </c>
      <c r="F23" s="13"/>
      <c r="G23" s="13"/>
      <c r="H23" s="13"/>
      <c r="I23" s="14">
        <f t="shared" si="1"/>
        <v>0</v>
      </c>
      <c r="J23" s="13">
        <f t="shared" ref="J23:J30" si="5">C23+G23</f>
        <v>18523800</v>
      </c>
      <c r="K23" s="13">
        <f t="shared" si="4"/>
        <v>9621254.0099999979</v>
      </c>
      <c r="L23" s="15">
        <f t="shared" si="2"/>
        <v>51.939958377870624</v>
      </c>
    </row>
    <row r="24" spans="1:12" s="2" customFormat="1" ht="31.5" x14ac:dyDescent="0.2">
      <c r="A24" s="8">
        <v>13020000</v>
      </c>
      <c r="B24" s="5" t="s">
        <v>335</v>
      </c>
      <c r="C24" s="9">
        <f>SUM(C25:C27)</f>
        <v>8503800</v>
      </c>
      <c r="D24" s="9">
        <f>SUM(D25:D27)</f>
        <v>4333065.8899999997</v>
      </c>
      <c r="E24" s="14">
        <f t="shared" si="0"/>
        <v>50.95446612102824</v>
      </c>
      <c r="F24" s="9">
        <f t="shared" ref="F24:K24" si="6">SUM(F25:F27)</f>
        <v>0</v>
      </c>
      <c r="G24" s="9">
        <f t="shared" si="6"/>
        <v>0</v>
      </c>
      <c r="H24" s="9">
        <f t="shared" si="6"/>
        <v>0</v>
      </c>
      <c r="I24" s="14">
        <f t="shared" si="1"/>
        <v>0</v>
      </c>
      <c r="J24" s="9">
        <f t="shared" si="6"/>
        <v>8503800</v>
      </c>
      <c r="K24" s="9">
        <f t="shared" si="6"/>
        <v>4333065.8899999997</v>
      </c>
      <c r="L24" s="15">
        <f t="shared" si="2"/>
        <v>50.95446612102824</v>
      </c>
    </row>
    <row r="25" spans="1:12" ht="65.45" customHeight="1" x14ac:dyDescent="0.2">
      <c r="A25" s="10">
        <v>13020100</v>
      </c>
      <c r="B25" s="4" t="s">
        <v>336</v>
      </c>
      <c r="C25" s="89">
        <v>6456100</v>
      </c>
      <c r="D25" s="89">
        <v>3094166.16</v>
      </c>
      <c r="E25" s="16">
        <f t="shared" si="0"/>
        <v>47.926242778147795</v>
      </c>
      <c r="F25" s="12"/>
      <c r="G25" s="12"/>
      <c r="H25" s="12"/>
      <c r="I25" s="16">
        <f t="shared" si="1"/>
        <v>0</v>
      </c>
      <c r="J25" s="12">
        <f t="shared" si="5"/>
        <v>6456100</v>
      </c>
      <c r="K25" s="12">
        <f>D25+H25</f>
        <v>3094166.16</v>
      </c>
      <c r="L25" s="17">
        <f t="shared" si="2"/>
        <v>47.926242778147795</v>
      </c>
    </row>
    <row r="26" spans="1:12" ht="39" customHeight="1" x14ac:dyDescent="0.2">
      <c r="A26" s="10">
        <v>13020300</v>
      </c>
      <c r="B26" s="4" t="s">
        <v>337</v>
      </c>
      <c r="C26" s="89">
        <v>1292700</v>
      </c>
      <c r="D26" s="89">
        <v>844549.44</v>
      </c>
      <c r="E26" s="16">
        <f t="shared" si="0"/>
        <v>65.332207008586678</v>
      </c>
      <c r="F26" s="12"/>
      <c r="G26" s="12"/>
      <c r="H26" s="12"/>
      <c r="I26" s="16">
        <f t="shared" si="1"/>
        <v>0</v>
      </c>
      <c r="J26" s="12">
        <f t="shared" si="5"/>
        <v>1292700</v>
      </c>
      <c r="K26" s="12">
        <f>D26+H26</f>
        <v>844549.44</v>
      </c>
      <c r="L26" s="17">
        <f t="shared" si="2"/>
        <v>65.332207008586678</v>
      </c>
    </row>
    <row r="27" spans="1:12" ht="55.15" customHeight="1" x14ac:dyDescent="0.2">
      <c r="A27" s="10">
        <v>13020400</v>
      </c>
      <c r="B27" s="4" t="s">
        <v>158</v>
      </c>
      <c r="C27" s="89">
        <v>755000</v>
      </c>
      <c r="D27" s="89">
        <v>394350.29</v>
      </c>
      <c r="E27" s="16">
        <f t="shared" si="0"/>
        <v>52.231826490066226</v>
      </c>
      <c r="F27" s="12"/>
      <c r="G27" s="12"/>
      <c r="H27" s="12"/>
      <c r="I27" s="16">
        <f t="shared" si="1"/>
        <v>0</v>
      </c>
      <c r="J27" s="12">
        <f t="shared" si="5"/>
        <v>755000</v>
      </c>
      <c r="K27" s="12">
        <f>D27+H27</f>
        <v>394350.29</v>
      </c>
      <c r="L27" s="17">
        <f t="shared" si="2"/>
        <v>52.231826490066226</v>
      </c>
    </row>
    <row r="28" spans="1:12" s="2" customFormat="1" ht="27.6" customHeight="1" x14ac:dyDescent="0.2">
      <c r="A28" s="8">
        <v>13030000</v>
      </c>
      <c r="B28" s="5" t="s">
        <v>159</v>
      </c>
      <c r="C28" s="9">
        <f>SUM(C29:C30)</f>
        <v>10020000</v>
      </c>
      <c r="D28" s="9">
        <f t="shared" ref="D28:K28" si="7">SUM(D29:D30)</f>
        <v>5288188.1199999992</v>
      </c>
      <c r="E28" s="14">
        <f t="shared" si="0"/>
        <v>52.776328542914165</v>
      </c>
      <c r="F28" s="9">
        <f t="shared" si="7"/>
        <v>0</v>
      </c>
      <c r="G28" s="9">
        <f t="shared" si="7"/>
        <v>0</v>
      </c>
      <c r="H28" s="9">
        <f t="shared" si="7"/>
        <v>0</v>
      </c>
      <c r="I28" s="14">
        <f t="shared" si="1"/>
        <v>0</v>
      </c>
      <c r="J28" s="9">
        <f t="shared" si="7"/>
        <v>10020000</v>
      </c>
      <c r="K28" s="9">
        <f t="shared" si="7"/>
        <v>5288188.1199999992</v>
      </c>
      <c r="L28" s="15">
        <f t="shared" si="2"/>
        <v>52.776328542914165</v>
      </c>
    </row>
    <row r="29" spans="1:12" ht="52.15" customHeight="1" x14ac:dyDescent="0.2">
      <c r="A29" s="10">
        <v>13030100</v>
      </c>
      <c r="B29" s="4" t="s">
        <v>160</v>
      </c>
      <c r="C29" s="89">
        <v>9600000</v>
      </c>
      <c r="D29" s="89">
        <v>5206364.5599999996</v>
      </c>
      <c r="E29" s="16">
        <f t="shared" si="0"/>
        <v>54.232964166666662</v>
      </c>
      <c r="F29" s="12"/>
      <c r="G29" s="12"/>
      <c r="H29" s="12"/>
      <c r="I29" s="16">
        <f t="shared" si="1"/>
        <v>0</v>
      </c>
      <c r="J29" s="12">
        <f t="shared" si="5"/>
        <v>9600000</v>
      </c>
      <c r="K29" s="12">
        <f>D29+H29</f>
        <v>5206364.5599999996</v>
      </c>
      <c r="L29" s="17">
        <f t="shared" si="2"/>
        <v>54.232964166666662</v>
      </c>
    </row>
    <row r="30" spans="1:12" ht="36.6" customHeight="1" x14ac:dyDescent="0.2">
      <c r="A30" s="10">
        <v>13030800</v>
      </c>
      <c r="B30" s="4" t="s">
        <v>161</v>
      </c>
      <c r="C30" s="89">
        <v>420000</v>
      </c>
      <c r="D30" s="89">
        <v>81823.56</v>
      </c>
      <c r="E30" s="16">
        <f t="shared" si="0"/>
        <v>19.4818</v>
      </c>
      <c r="F30" s="12"/>
      <c r="G30" s="12"/>
      <c r="H30" s="12"/>
      <c r="I30" s="16">
        <f t="shared" si="1"/>
        <v>0</v>
      </c>
      <c r="J30" s="12">
        <f t="shared" si="5"/>
        <v>420000</v>
      </c>
      <c r="K30" s="12">
        <f>D30+H30</f>
        <v>81823.56</v>
      </c>
      <c r="L30" s="17">
        <f t="shared" si="2"/>
        <v>19.4818</v>
      </c>
    </row>
    <row r="31" spans="1:12" s="2" customFormat="1" ht="21.6" customHeight="1" x14ac:dyDescent="0.2">
      <c r="A31" s="8">
        <v>19000000</v>
      </c>
      <c r="B31" s="5" t="s">
        <v>162</v>
      </c>
      <c r="C31" s="13">
        <f>C32+C36</f>
        <v>0</v>
      </c>
      <c r="D31" s="13">
        <f>D32+D36</f>
        <v>0</v>
      </c>
      <c r="E31" s="14">
        <f t="shared" si="0"/>
        <v>0</v>
      </c>
      <c r="F31" s="13">
        <f>F32+F36</f>
        <v>6937500</v>
      </c>
      <c r="G31" s="13">
        <f>G32+G36</f>
        <v>6937500</v>
      </c>
      <c r="H31" s="13">
        <f>H32+H36</f>
        <v>3577324.7600000002</v>
      </c>
      <c r="I31" s="14">
        <f t="shared" si="1"/>
        <v>51.56504158558559</v>
      </c>
      <c r="J31" s="13">
        <f>J32+J36</f>
        <v>6937500</v>
      </c>
      <c r="K31" s="13">
        <f>K32+K36</f>
        <v>3577324.7600000002</v>
      </c>
      <c r="L31" s="15">
        <f t="shared" si="2"/>
        <v>51.56504158558559</v>
      </c>
    </row>
    <row r="32" spans="1:12" s="2" customFormat="1" ht="22.15" customHeight="1" x14ac:dyDescent="0.2">
      <c r="A32" s="8">
        <v>19010000</v>
      </c>
      <c r="B32" s="5" t="s">
        <v>163</v>
      </c>
      <c r="C32" s="13">
        <f>SUM(C33:C35)</f>
        <v>0</v>
      </c>
      <c r="D32" s="13">
        <f t="shared" ref="D32:K32" si="8">SUM(D33:D35)</f>
        <v>0</v>
      </c>
      <c r="E32" s="14">
        <f t="shared" si="0"/>
        <v>0</v>
      </c>
      <c r="F32" s="13">
        <f t="shared" si="8"/>
        <v>6937500</v>
      </c>
      <c r="G32" s="13">
        <f t="shared" si="8"/>
        <v>6937500</v>
      </c>
      <c r="H32" s="13">
        <f t="shared" si="8"/>
        <v>3577151.91</v>
      </c>
      <c r="I32" s="14">
        <f t="shared" si="1"/>
        <v>51.562550054054057</v>
      </c>
      <c r="J32" s="13">
        <f t="shared" si="8"/>
        <v>6937500</v>
      </c>
      <c r="K32" s="13">
        <f t="shared" si="8"/>
        <v>3577151.91</v>
      </c>
      <c r="L32" s="15">
        <f t="shared" si="2"/>
        <v>51.562550054054057</v>
      </c>
    </row>
    <row r="33" spans="1:12" ht="82.15" customHeight="1" x14ac:dyDescent="0.2">
      <c r="A33" s="10">
        <v>19010100</v>
      </c>
      <c r="B33" s="4" t="s">
        <v>164</v>
      </c>
      <c r="C33" s="12"/>
      <c r="D33" s="12"/>
      <c r="E33" s="16">
        <f t="shared" si="0"/>
        <v>0</v>
      </c>
      <c r="F33" s="89">
        <v>1089200</v>
      </c>
      <c r="G33" s="89">
        <v>1089200</v>
      </c>
      <c r="H33" s="89">
        <v>565854.25</v>
      </c>
      <c r="I33" s="16">
        <f t="shared" si="1"/>
        <v>51.951363385971348</v>
      </c>
      <c r="J33" s="12">
        <f t="shared" ref="J33:K35" si="9">C33+G33</f>
        <v>1089200</v>
      </c>
      <c r="K33" s="12">
        <f t="shared" si="9"/>
        <v>565854.25</v>
      </c>
      <c r="L33" s="17">
        <f t="shared" si="2"/>
        <v>51.951363385971348</v>
      </c>
    </row>
    <row r="34" spans="1:12" ht="36.6" customHeight="1" x14ac:dyDescent="0.2">
      <c r="A34" s="10">
        <v>19010200</v>
      </c>
      <c r="B34" s="4" t="s">
        <v>297</v>
      </c>
      <c r="C34" s="12"/>
      <c r="D34" s="12"/>
      <c r="E34" s="16">
        <f t="shared" si="0"/>
        <v>0</v>
      </c>
      <c r="F34" s="89">
        <v>2712600</v>
      </c>
      <c r="G34" s="89">
        <v>2712600</v>
      </c>
      <c r="H34" s="89">
        <v>1782701.82</v>
      </c>
      <c r="I34" s="16">
        <f t="shared" si="1"/>
        <v>65.719303251493031</v>
      </c>
      <c r="J34" s="12">
        <f t="shared" si="9"/>
        <v>2712600</v>
      </c>
      <c r="K34" s="12">
        <f t="shared" si="9"/>
        <v>1782701.82</v>
      </c>
      <c r="L34" s="17">
        <f t="shared" si="2"/>
        <v>65.719303251493031</v>
      </c>
    </row>
    <row r="35" spans="1:12" ht="64.150000000000006" customHeight="1" x14ac:dyDescent="0.2">
      <c r="A35" s="10">
        <v>19010300</v>
      </c>
      <c r="B35" s="4" t="s">
        <v>298</v>
      </c>
      <c r="C35" s="12"/>
      <c r="D35" s="12"/>
      <c r="E35" s="16">
        <f t="shared" si="0"/>
        <v>0</v>
      </c>
      <c r="F35" s="89">
        <v>3135700</v>
      </c>
      <c r="G35" s="89">
        <v>3135700</v>
      </c>
      <c r="H35" s="89">
        <v>1228595.8400000001</v>
      </c>
      <c r="I35" s="16">
        <f t="shared" si="1"/>
        <v>39.180911439232077</v>
      </c>
      <c r="J35" s="12">
        <f t="shared" si="9"/>
        <v>3135700</v>
      </c>
      <c r="K35" s="12">
        <f t="shared" si="9"/>
        <v>1228595.8400000001</v>
      </c>
      <c r="L35" s="17">
        <f t="shared" si="2"/>
        <v>39.180911439232077</v>
      </c>
    </row>
    <row r="36" spans="1:12" s="2" customFormat="1" ht="38.450000000000003" customHeight="1" x14ac:dyDescent="0.2">
      <c r="A36" s="8">
        <v>19050000</v>
      </c>
      <c r="B36" s="6" t="s">
        <v>72</v>
      </c>
      <c r="C36" s="13">
        <f>C37</f>
        <v>0</v>
      </c>
      <c r="D36" s="13">
        <f>D37</f>
        <v>0</v>
      </c>
      <c r="E36" s="14"/>
      <c r="F36" s="13">
        <f>F37</f>
        <v>0</v>
      </c>
      <c r="G36" s="13">
        <f>G37</f>
        <v>0</v>
      </c>
      <c r="H36" s="13">
        <f>H37</f>
        <v>172.85</v>
      </c>
      <c r="I36" s="14">
        <f t="shared" si="1"/>
        <v>0</v>
      </c>
      <c r="J36" s="13">
        <f>J37</f>
        <v>0</v>
      </c>
      <c r="K36" s="13">
        <f>K37</f>
        <v>172.85</v>
      </c>
      <c r="L36" s="17">
        <f t="shared" si="2"/>
        <v>0</v>
      </c>
    </row>
    <row r="37" spans="1:12" s="2" customFormat="1" ht="45.75" customHeight="1" x14ac:dyDescent="0.2">
      <c r="A37" s="10">
        <v>19050200</v>
      </c>
      <c r="B37" s="4" t="s">
        <v>441</v>
      </c>
      <c r="C37" s="12"/>
      <c r="D37" s="12"/>
      <c r="E37" s="16"/>
      <c r="F37" s="12"/>
      <c r="G37" s="12"/>
      <c r="H37" s="12">
        <v>172.85</v>
      </c>
      <c r="I37" s="16">
        <f t="shared" si="1"/>
        <v>0</v>
      </c>
      <c r="J37" s="12">
        <f>C37+G37</f>
        <v>0</v>
      </c>
      <c r="K37" s="12">
        <f>D37+H37</f>
        <v>172.85</v>
      </c>
      <c r="L37" s="17">
        <f>IF(J37=0,0,K37/J37*100)</f>
        <v>0</v>
      </c>
    </row>
    <row r="38" spans="1:12" s="2" customFormat="1" ht="28.15" customHeight="1" x14ac:dyDescent="0.2">
      <c r="A38" s="8">
        <v>20000000</v>
      </c>
      <c r="B38" s="5" t="s">
        <v>300</v>
      </c>
      <c r="C38" s="9">
        <f>C39+C46+C61+C67</f>
        <v>54883300</v>
      </c>
      <c r="D38" s="9">
        <f>D39+D46+D61+D67</f>
        <v>34985642.960000001</v>
      </c>
      <c r="E38" s="14">
        <f t="shared" si="0"/>
        <v>63.745516322815867</v>
      </c>
      <c r="F38" s="9">
        <f>F39+F46+F61+F67</f>
        <v>108601500</v>
      </c>
      <c r="G38" s="9">
        <f>G39+G46+G61+G67</f>
        <v>142937415.75</v>
      </c>
      <c r="H38" s="9">
        <f>H39+H46+H61+H67</f>
        <v>117837178.11000001</v>
      </c>
      <c r="I38" s="14">
        <f t="shared" si="1"/>
        <v>82.439700964021384</v>
      </c>
      <c r="J38" s="9">
        <f>J39+J46+J61+J67</f>
        <v>197820715.75</v>
      </c>
      <c r="K38" s="9">
        <f>K39+K46+K61+K67</f>
        <v>152822821.06999999</v>
      </c>
      <c r="L38" s="15">
        <f t="shared" si="2"/>
        <v>77.253193878407046</v>
      </c>
    </row>
    <row r="39" spans="1:12" s="2" customFormat="1" ht="40.9" customHeight="1" x14ac:dyDescent="0.2">
      <c r="A39" s="8">
        <v>21000000</v>
      </c>
      <c r="B39" s="5" t="s">
        <v>301</v>
      </c>
      <c r="C39" s="9">
        <f>C40+C42+C43+C45</f>
        <v>13000</v>
      </c>
      <c r="D39" s="9">
        <f>D40+D42+D43+D45</f>
        <v>791</v>
      </c>
      <c r="E39" s="14">
        <f t="shared" si="0"/>
        <v>6.0846153846153852</v>
      </c>
      <c r="F39" s="9">
        <f>F40+F42+F43+F45</f>
        <v>0</v>
      </c>
      <c r="G39" s="9">
        <f>G40+G42+G43+G45</f>
        <v>0</v>
      </c>
      <c r="H39" s="9">
        <f>H40+H42+H43+H45</f>
        <v>9876.61</v>
      </c>
      <c r="I39" s="14">
        <f t="shared" si="1"/>
        <v>0</v>
      </c>
      <c r="J39" s="9">
        <f>J40+J42+J43+J45</f>
        <v>13000</v>
      </c>
      <c r="K39" s="9">
        <f>K40+K42+K43+K45</f>
        <v>10667.61</v>
      </c>
      <c r="L39" s="15">
        <f t="shared" si="2"/>
        <v>82.058538461538461</v>
      </c>
    </row>
    <row r="40" spans="1:12" s="2" customFormat="1" ht="120" customHeight="1" x14ac:dyDescent="0.2">
      <c r="A40" s="8">
        <v>21010000</v>
      </c>
      <c r="B40" s="5" t="s">
        <v>302</v>
      </c>
      <c r="C40" s="9">
        <f>C41</f>
        <v>13000</v>
      </c>
      <c r="D40" s="9">
        <f t="shared" ref="D40:K40" si="10">D41</f>
        <v>60</v>
      </c>
      <c r="E40" s="14">
        <f t="shared" si="0"/>
        <v>0.46153846153846156</v>
      </c>
      <c r="F40" s="9">
        <f t="shared" si="10"/>
        <v>0</v>
      </c>
      <c r="G40" s="9">
        <f t="shared" si="10"/>
        <v>0</v>
      </c>
      <c r="H40" s="9">
        <f t="shared" si="10"/>
        <v>0</v>
      </c>
      <c r="I40" s="14">
        <f t="shared" si="1"/>
        <v>0</v>
      </c>
      <c r="J40" s="9">
        <f t="shared" si="10"/>
        <v>13000</v>
      </c>
      <c r="K40" s="9">
        <f t="shared" si="10"/>
        <v>60</v>
      </c>
      <c r="L40" s="15">
        <f t="shared" si="2"/>
        <v>0.46153846153846156</v>
      </c>
    </row>
    <row r="41" spans="1:12" ht="71.45" customHeight="1" x14ac:dyDescent="0.2">
      <c r="A41" s="10">
        <v>21010300</v>
      </c>
      <c r="B41" s="4" t="s">
        <v>303</v>
      </c>
      <c r="C41" s="182">
        <v>13000</v>
      </c>
      <c r="D41" s="182">
        <v>60</v>
      </c>
      <c r="E41" s="16">
        <f t="shared" si="0"/>
        <v>0.46153846153846156</v>
      </c>
      <c r="F41" s="12"/>
      <c r="G41" s="12"/>
      <c r="H41" s="12"/>
      <c r="I41" s="16">
        <f t="shared" si="1"/>
        <v>0</v>
      </c>
      <c r="J41" s="12">
        <f>C41+G41</f>
        <v>13000</v>
      </c>
      <c r="K41" s="12">
        <f>D41+H41</f>
        <v>60</v>
      </c>
      <c r="L41" s="17">
        <f t="shared" si="2"/>
        <v>0.46153846153846156</v>
      </c>
    </row>
    <row r="42" spans="1:12" s="2" customFormat="1" ht="37.9" customHeight="1" x14ac:dyDescent="0.2">
      <c r="A42" s="8">
        <v>21050000</v>
      </c>
      <c r="B42" s="6" t="s">
        <v>304</v>
      </c>
      <c r="C42" s="187"/>
      <c r="D42" s="9"/>
      <c r="E42" s="14">
        <f t="shared" si="0"/>
        <v>0</v>
      </c>
      <c r="F42" s="13"/>
      <c r="G42" s="13"/>
      <c r="H42" s="13"/>
      <c r="I42" s="14">
        <f t="shared" si="1"/>
        <v>0</v>
      </c>
      <c r="J42" s="12"/>
      <c r="K42" s="12"/>
      <c r="L42" s="17"/>
    </row>
    <row r="43" spans="1:12" s="2" customFormat="1" ht="24.6" customHeight="1" x14ac:dyDescent="0.2">
      <c r="A43" s="8">
        <v>21080000</v>
      </c>
      <c r="B43" s="169" t="s">
        <v>566</v>
      </c>
      <c r="C43" s="188">
        <f>C44</f>
        <v>0</v>
      </c>
      <c r="D43" s="188">
        <f>D44</f>
        <v>731</v>
      </c>
      <c r="E43" s="14">
        <f t="shared" si="0"/>
        <v>0</v>
      </c>
      <c r="F43" s="188"/>
      <c r="G43" s="188"/>
      <c r="H43" s="169">
        <f>H44</f>
        <v>0</v>
      </c>
      <c r="I43" s="14">
        <f t="shared" si="1"/>
        <v>0</v>
      </c>
      <c r="J43" s="13">
        <f>J44</f>
        <v>0</v>
      </c>
      <c r="K43" s="13">
        <f>K44</f>
        <v>731</v>
      </c>
      <c r="L43" s="15">
        <f>L44</f>
        <v>0</v>
      </c>
    </row>
    <row r="44" spans="1:12" s="2" customFormat="1" ht="24.6" customHeight="1" x14ac:dyDescent="0.2">
      <c r="A44" s="168" t="s">
        <v>568</v>
      </c>
      <c r="B44" s="164" t="s">
        <v>567</v>
      </c>
      <c r="C44" s="189"/>
      <c r="D44" s="182">
        <v>731</v>
      </c>
      <c r="E44" s="16">
        <f t="shared" si="0"/>
        <v>0</v>
      </c>
      <c r="F44" s="9"/>
      <c r="G44" s="9"/>
      <c r="H44" s="9"/>
      <c r="I44" s="14"/>
      <c r="J44" s="12">
        <f>C44+G44</f>
        <v>0</v>
      </c>
      <c r="K44" s="12">
        <f>D44+H44</f>
        <v>731</v>
      </c>
      <c r="L44" s="16">
        <f>IF(J44=0,0,K44/J44*100)</f>
        <v>0</v>
      </c>
    </row>
    <row r="45" spans="1:12" s="2" customFormat="1" ht="49.9" customHeight="1" x14ac:dyDescent="0.2">
      <c r="A45" s="8">
        <v>21110000</v>
      </c>
      <c r="B45" s="82" t="s">
        <v>165</v>
      </c>
      <c r="C45" s="13"/>
      <c r="D45" s="13"/>
      <c r="E45" s="14">
        <f t="shared" si="0"/>
        <v>0</v>
      </c>
      <c r="F45" s="217"/>
      <c r="G45" s="217"/>
      <c r="H45" s="217">
        <v>9876.61</v>
      </c>
      <c r="I45" s="218">
        <f t="shared" si="1"/>
        <v>0</v>
      </c>
      <c r="J45" s="13">
        <f>C45+G45</f>
        <v>0</v>
      </c>
      <c r="K45" s="13">
        <f>D45+H45</f>
        <v>9876.61</v>
      </c>
      <c r="L45" s="218">
        <f>IF(J45=0,0,K45/J45*100)</f>
        <v>0</v>
      </c>
    </row>
    <row r="46" spans="1:12" s="2" customFormat="1" ht="39" customHeight="1" x14ac:dyDescent="0.2">
      <c r="A46" s="8">
        <v>22000000</v>
      </c>
      <c r="B46" s="5" t="s">
        <v>241</v>
      </c>
      <c r="C46" s="9">
        <f>C47+C58+C60</f>
        <v>41170300</v>
      </c>
      <c r="D46" s="9">
        <f>D47+D58+D60</f>
        <v>22327399.84</v>
      </c>
      <c r="E46" s="14">
        <f t="shared" si="0"/>
        <v>54.231812350165043</v>
      </c>
      <c r="F46" s="9">
        <f t="shared" ref="F46:K46" si="11">F47+F58+F60</f>
        <v>0</v>
      </c>
      <c r="G46" s="9">
        <f t="shared" si="11"/>
        <v>0</v>
      </c>
      <c r="H46" s="9">
        <f t="shared" si="11"/>
        <v>0</v>
      </c>
      <c r="I46" s="14">
        <f t="shared" si="1"/>
        <v>0</v>
      </c>
      <c r="J46" s="9">
        <f t="shared" si="11"/>
        <v>41170300</v>
      </c>
      <c r="K46" s="9">
        <f t="shared" si="11"/>
        <v>22327399.84</v>
      </c>
      <c r="L46" s="15">
        <f t="shared" si="2"/>
        <v>54.231812350165043</v>
      </c>
    </row>
    <row r="47" spans="1:12" s="2" customFormat="1" ht="26.45" customHeight="1" x14ac:dyDescent="0.2">
      <c r="A47" s="8">
        <v>22010000</v>
      </c>
      <c r="B47" s="5" t="s">
        <v>242</v>
      </c>
      <c r="C47" s="9">
        <f>SUM(C48:C57)</f>
        <v>37376100</v>
      </c>
      <c r="D47" s="9">
        <f>SUM(D48:D57)</f>
        <v>19603412.890000001</v>
      </c>
      <c r="E47" s="14">
        <f t="shared" si="0"/>
        <v>52.449059398920703</v>
      </c>
      <c r="F47" s="9">
        <f t="shared" ref="F47:K47" si="12">SUM(F48:F57)</f>
        <v>0</v>
      </c>
      <c r="G47" s="9">
        <f t="shared" si="12"/>
        <v>0</v>
      </c>
      <c r="H47" s="9">
        <f t="shared" si="12"/>
        <v>0</v>
      </c>
      <c r="I47" s="14">
        <f t="shared" si="1"/>
        <v>0</v>
      </c>
      <c r="J47" s="9">
        <f t="shared" si="12"/>
        <v>37376100</v>
      </c>
      <c r="K47" s="9">
        <f t="shared" si="12"/>
        <v>19603412.890000001</v>
      </c>
      <c r="L47" s="15">
        <f t="shared" si="2"/>
        <v>52.449059398920703</v>
      </c>
    </row>
    <row r="48" spans="1:12" ht="102" customHeight="1" x14ac:dyDescent="0.2">
      <c r="A48" s="10">
        <v>22010200</v>
      </c>
      <c r="B48" s="4" t="s">
        <v>257</v>
      </c>
      <c r="C48" s="89">
        <v>34000</v>
      </c>
      <c r="D48" s="89">
        <v>39416.800000000003</v>
      </c>
      <c r="E48" s="16">
        <f t="shared" si="0"/>
        <v>115.93176470588236</v>
      </c>
      <c r="F48" s="12"/>
      <c r="G48" s="12"/>
      <c r="H48" s="12"/>
      <c r="I48" s="16">
        <f t="shared" si="1"/>
        <v>0</v>
      </c>
      <c r="J48" s="12">
        <f t="shared" ref="J48:J57" si="13">C48+G48</f>
        <v>34000</v>
      </c>
      <c r="K48" s="12">
        <f t="shared" ref="K48:K57" si="14">D48+H48</f>
        <v>39416.800000000003</v>
      </c>
      <c r="L48" s="17">
        <f t="shared" si="2"/>
        <v>115.93176470588236</v>
      </c>
    </row>
    <row r="49" spans="1:12" ht="88.9" customHeight="1" x14ac:dyDescent="0.2">
      <c r="A49" s="10">
        <v>22010500</v>
      </c>
      <c r="B49" s="4" t="s">
        <v>258</v>
      </c>
      <c r="C49" s="89">
        <v>27000</v>
      </c>
      <c r="D49" s="89">
        <v>12480</v>
      </c>
      <c r="E49" s="16">
        <f t="shared" si="0"/>
        <v>46.222222222222221</v>
      </c>
      <c r="F49" s="12"/>
      <c r="G49" s="12"/>
      <c r="H49" s="12"/>
      <c r="I49" s="16">
        <f t="shared" si="1"/>
        <v>0</v>
      </c>
      <c r="J49" s="12">
        <f t="shared" si="13"/>
        <v>27000</v>
      </c>
      <c r="K49" s="12">
        <f t="shared" si="14"/>
        <v>12480</v>
      </c>
      <c r="L49" s="17">
        <f t="shared" si="2"/>
        <v>46.222222222222221</v>
      </c>
    </row>
    <row r="50" spans="1:12" ht="78.75" x14ac:dyDescent="0.2">
      <c r="A50" s="10">
        <v>22010900</v>
      </c>
      <c r="B50" s="4" t="s">
        <v>259</v>
      </c>
      <c r="C50" s="11">
        <v>0</v>
      </c>
      <c r="D50" s="89">
        <v>981.19</v>
      </c>
      <c r="E50" s="16">
        <f t="shared" si="0"/>
        <v>0</v>
      </c>
      <c r="F50" s="12"/>
      <c r="G50" s="12"/>
      <c r="H50" s="12"/>
      <c r="I50" s="16">
        <f t="shared" si="1"/>
        <v>0</v>
      </c>
      <c r="J50" s="12">
        <f t="shared" si="13"/>
        <v>0</v>
      </c>
      <c r="K50" s="12">
        <f t="shared" si="14"/>
        <v>981.19</v>
      </c>
      <c r="L50" s="17">
        <f t="shared" si="2"/>
        <v>0</v>
      </c>
    </row>
    <row r="51" spans="1:12" ht="52.9" customHeight="1" x14ac:dyDescent="0.2">
      <c r="A51" s="10">
        <v>22011000</v>
      </c>
      <c r="B51" s="4" t="s">
        <v>260</v>
      </c>
      <c r="C51" s="89">
        <v>11556300</v>
      </c>
      <c r="D51" s="89">
        <v>6764920.4400000004</v>
      </c>
      <c r="E51" s="16">
        <f t="shared" si="0"/>
        <v>58.538809480543087</v>
      </c>
      <c r="F51" s="12"/>
      <c r="G51" s="12"/>
      <c r="H51" s="12"/>
      <c r="I51" s="16">
        <f t="shared" si="1"/>
        <v>0</v>
      </c>
      <c r="J51" s="12">
        <f t="shared" si="13"/>
        <v>11556300</v>
      </c>
      <c r="K51" s="12">
        <f t="shared" si="14"/>
        <v>6764920.4400000004</v>
      </c>
      <c r="L51" s="17">
        <f t="shared" si="2"/>
        <v>58.538809480543087</v>
      </c>
    </row>
    <row r="52" spans="1:12" ht="52.9" customHeight="1" x14ac:dyDescent="0.2">
      <c r="A52" s="10">
        <v>22011100</v>
      </c>
      <c r="B52" s="4" t="s">
        <v>261</v>
      </c>
      <c r="C52" s="89">
        <v>21238800</v>
      </c>
      <c r="D52" s="89">
        <v>10549001.859999999</v>
      </c>
      <c r="E52" s="16">
        <f t="shared" si="0"/>
        <v>49.668539936342917</v>
      </c>
      <c r="F52" s="12"/>
      <c r="G52" s="12"/>
      <c r="H52" s="12"/>
      <c r="I52" s="16">
        <f t="shared" si="1"/>
        <v>0</v>
      </c>
      <c r="J52" s="12">
        <f t="shared" si="13"/>
        <v>21238800</v>
      </c>
      <c r="K52" s="12">
        <f t="shared" si="14"/>
        <v>10549001.859999999</v>
      </c>
      <c r="L52" s="17">
        <f t="shared" si="2"/>
        <v>49.668539936342917</v>
      </c>
    </row>
    <row r="53" spans="1:12" ht="47.25" x14ac:dyDescent="0.2">
      <c r="A53" s="10">
        <v>22011800</v>
      </c>
      <c r="B53" s="4" t="s">
        <v>262</v>
      </c>
      <c r="C53" s="89">
        <v>2400000</v>
      </c>
      <c r="D53" s="89">
        <v>1069724</v>
      </c>
      <c r="E53" s="16">
        <f t="shared" si="0"/>
        <v>44.571833333333331</v>
      </c>
      <c r="F53" s="12"/>
      <c r="G53" s="12"/>
      <c r="H53" s="12"/>
      <c r="I53" s="16">
        <f t="shared" si="1"/>
        <v>0</v>
      </c>
      <c r="J53" s="12">
        <f t="shared" si="13"/>
        <v>2400000</v>
      </c>
      <c r="K53" s="12">
        <f t="shared" si="14"/>
        <v>1069724</v>
      </c>
      <c r="L53" s="17">
        <f t="shared" si="2"/>
        <v>44.571833333333331</v>
      </c>
    </row>
    <row r="54" spans="1:12" ht="25.9" customHeight="1" x14ac:dyDescent="0.2">
      <c r="A54" s="91">
        <v>22013100</v>
      </c>
      <c r="B54" s="4" t="s">
        <v>236</v>
      </c>
      <c r="C54" s="89">
        <v>1000</v>
      </c>
      <c r="D54" s="89">
        <v>780</v>
      </c>
      <c r="E54" s="16">
        <f t="shared" si="0"/>
        <v>78</v>
      </c>
      <c r="F54" s="12"/>
      <c r="G54" s="12"/>
      <c r="H54" s="12"/>
      <c r="I54" s="16"/>
      <c r="J54" s="12">
        <f t="shared" si="13"/>
        <v>1000</v>
      </c>
      <c r="K54" s="12">
        <f t="shared" si="14"/>
        <v>780</v>
      </c>
      <c r="L54" s="17"/>
    </row>
    <row r="55" spans="1:12" ht="31.5" x14ac:dyDescent="0.2">
      <c r="A55" s="91">
        <v>22013200</v>
      </c>
      <c r="B55" s="83" t="s">
        <v>263</v>
      </c>
      <c r="C55" s="99">
        <v>935000</v>
      </c>
      <c r="D55" s="99">
        <v>435000</v>
      </c>
      <c r="E55" s="16">
        <f t="shared" si="0"/>
        <v>46.524064171122994</v>
      </c>
      <c r="F55" s="12"/>
      <c r="G55" s="12"/>
      <c r="H55" s="12"/>
      <c r="I55" s="16">
        <f t="shared" si="1"/>
        <v>0</v>
      </c>
      <c r="J55" s="12">
        <f t="shared" si="13"/>
        <v>935000</v>
      </c>
      <c r="K55" s="12">
        <f t="shared" si="14"/>
        <v>435000</v>
      </c>
      <c r="L55" s="17">
        <f t="shared" si="2"/>
        <v>46.524064171122994</v>
      </c>
    </row>
    <row r="56" spans="1:12" ht="31.5" x14ac:dyDescent="0.2">
      <c r="A56" s="10">
        <v>22013300</v>
      </c>
      <c r="B56" s="4" t="s">
        <v>264</v>
      </c>
      <c r="C56" s="89">
        <v>675000</v>
      </c>
      <c r="D56" s="89">
        <v>298000</v>
      </c>
      <c r="E56" s="16">
        <f t="shared" si="0"/>
        <v>44.148148148148145</v>
      </c>
      <c r="F56" s="12"/>
      <c r="G56" s="12"/>
      <c r="H56" s="12"/>
      <c r="I56" s="16">
        <f t="shared" si="1"/>
        <v>0</v>
      </c>
      <c r="J56" s="12">
        <f t="shared" si="13"/>
        <v>675000</v>
      </c>
      <c r="K56" s="12">
        <f t="shared" si="14"/>
        <v>298000</v>
      </c>
      <c r="L56" s="17">
        <f t="shared" si="2"/>
        <v>44.148148148148145</v>
      </c>
    </row>
    <row r="57" spans="1:12" ht="31.5" x14ac:dyDescent="0.2">
      <c r="A57" s="10">
        <v>22013400</v>
      </c>
      <c r="B57" s="4" t="s">
        <v>265</v>
      </c>
      <c r="C57" s="89">
        <v>509000</v>
      </c>
      <c r="D57" s="89">
        <v>433108.6</v>
      </c>
      <c r="E57" s="16">
        <f t="shared" si="0"/>
        <v>85.090098231827099</v>
      </c>
      <c r="F57" s="12"/>
      <c r="G57" s="12"/>
      <c r="H57" s="12"/>
      <c r="I57" s="16">
        <f t="shared" si="1"/>
        <v>0</v>
      </c>
      <c r="J57" s="12">
        <f t="shared" si="13"/>
        <v>509000</v>
      </c>
      <c r="K57" s="12">
        <f t="shared" si="14"/>
        <v>433108.6</v>
      </c>
      <c r="L57" s="17">
        <f t="shared" si="2"/>
        <v>85.090098231827099</v>
      </c>
    </row>
    <row r="58" spans="1:12" s="2" customFormat="1" ht="57" customHeight="1" x14ac:dyDescent="0.2">
      <c r="A58" s="8">
        <v>22080000</v>
      </c>
      <c r="B58" s="5" t="s">
        <v>306</v>
      </c>
      <c r="C58" s="9">
        <f>C59</f>
        <v>3793200</v>
      </c>
      <c r="D58" s="9">
        <f t="shared" ref="D58:K58" si="15">D59</f>
        <v>2723286.95</v>
      </c>
      <c r="E58" s="14">
        <f t="shared" si="0"/>
        <v>71.793919382052096</v>
      </c>
      <c r="F58" s="9">
        <f t="shared" si="15"/>
        <v>0</v>
      </c>
      <c r="G58" s="9">
        <f t="shared" si="15"/>
        <v>0</v>
      </c>
      <c r="H58" s="9">
        <f t="shared" si="15"/>
        <v>0</v>
      </c>
      <c r="I58" s="14">
        <f t="shared" si="1"/>
        <v>0</v>
      </c>
      <c r="J58" s="9">
        <f t="shared" si="15"/>
        <v>3793200</v>
      </c>
      <c r="K58" s="9">
        <f t="shared" si="15"/>
        <v>2723286.95</v>
      </c>
      <c r="L58" s="15">
        <f t="shared" si="2"/>
        <v>71.793919382052096</v>
      </c>
    </row>
    <row r="59" spans="1:12" ht="83.45" customHeight="1" x14ac:dyDescent="0.2">
      <c r="A59" s="10">
        <v>22080400</v>
      </c>
      <c r="B59" s="4" t="s">
        <v>307</v>
      </c>
      <c r="C59" s="89">
        <v>3793200</v>
      </c>
      <c r="D59" s="89">
        <v>2723286.95</v>
      </c>
      <c r="E59" s="16">
        <f t="shared" si="0"/>
        <v>71.793919382052096</v>
      </c>
      <c r="F59" s="12"/>
      <c r="G59" s="12"/>
      <c r="H59" s="12"/>
      <c r="I59" s="16">
        <f t="shared" si="1"/>
        <v>0</v>
      </c>
      <c r="J59" s="12">
        <f>C59+G59</f>
        <v>3793200</v>
      </c>
      <c r="K59" s="12">
        <f>D59+H59</f>
        <v>2723286.95</v>
      </c>
      <c r="L59" s="17">
        <f t="shared" si="2"/>
        <v>71.793919382052096</v>
      </c>
    </row>
    <row r="60" spans="1:12" s="2" customFormat="1" ht="124.15" customHeight="1" x14ac:dyDescent="0.2">
      <c r="A60" s="8">
        <v>22130000</v>
      </c>
      <c r="B60" s="6" t="s">
        <v>308</v>
      </c>
      <c r="C60" s="170">
        <v>1000</v>
      </c>
      <c r="D60" s="170">
        <v>700</v>
      </c>
      <c r="E60" s="14">
        <f t="shared" si="0"/>
        <v>70</v>
      </c>
      <c r="F60" s="13"/>
      <c r="G60" s="13"/>
      <c r="H60" s="13"/>
      <c r="I60" s="14">
        <f t="shared" si="1"/>
        <v>0</v>
      </c>
      <c r="J60" s="13">
        <f>C60+G60</f>
        <v>1000</v>
      </c>
      <c r="K60" s="13">
        <f>D60+H60</f>
        <v>700</v>
      </c>
      <c r="L60" s="15">
        <f t="shared" si="2"/>
        <v>70</v>
      </c>
    </row>
    <row r="61" spans="1:12" s="2" customFormat="1" ht="15.75" x14ac:dyDescent="0.2">
      <c r="A61" s="8">
        <v>24000000</v>
      </c>
      <c r="B61" s="5" t="s">
        <v>309</v>
      </c>
      <c r="C61" s="9">
        <f>C62+C65</f>
        <v>13700000</v>
      </c>
      <c r="D61" s="9">
        <f>D62+D65</f>
        <v>12657452.119999999</v>
      </c>
      <c r="E61" s="14">
        <f t="shared" si="0"/>
        <v>92.390161459853999</v>
      </c>
      <c r="F61" s="9">
        <f>F62+F65</f>
        <v>856000</v>
      </c>
      <c r="G61" s="9">
        <f>G62+G65</f>
        <v>856000</v>
      </c>
      <c r="H61" s="9">
        <f>H62+H65</f>
        <v>829310.54</v>
      </c>
      <c r="I61" s="14">
        <f t="shared" si="1"/>
        <v>96.882072429906557</v>
      </c>
      <c r="J61" s="9">
        <f>J62+J65</f>
        <v>14556000</v>
      </c>
      <c r="K61" s="9">
        <f>K62+K65</f>
        <v>13486762.66</v>
      </c>
      <c r="L61" s="15">
        <f t="shared" si="2"/>
        <v>92.654318906292943</v>
      </c>
    </row>
    <row r="62" spans="1:12" s="2" customFormat="1" ht="15.75" x14ac:dyDescent="0.2">
      <c r="A62" s="8">
        <v>24060000</v>
      </c>
      <c r="B62" s="5" t="s">
        <v>310</v>
      </c>
      <c r="C62" s="9">
        <f>SUM(C63:C64)</f>
        <v>13700000</v>
      </c>
      <c r="D62" s="9">
        <f>SUM(D63:D64)</f>
        <v>12657452.119999999</v>
      </c>
      <c r="E62" s="14">
        <f t="shared" si="0"/>
        <v>92.390161459853999</v>
      </c>
      <c r="F62" s="9">
        <f>SUM(F63:F64)</f>
        <v>756000</v>
      </c>
      <c r="G62" s="9">
        <f>SUM(G63:G64)</f>
        <v>756000</v>
      </c>
      <c r="H62" s="9">
        <f>SUM(H63:H64)</f>
        <v>764219.54</v>
      </c>
      <c r="I62" s="14">
        <f t="shared" si="1"/>
        <v>101.08724074074074</v>
      </c>
      <c r="J62" s="9">
        <f>SUM(J63:J64)</f>
        <v>14456000</v>
      </c>
      <c r="K62" s="9">
        <f>SUM(K63:K64)</f>
        <v>13421671.66</v>
      </c>
      <c r="L62" s="15">
        <f t="shared" si="2"/>
        <v>92.844989346983951</v>
      </c>
    </row>
    <row r="63" spans="1:12" ht="15.75" x14ac:dyDescent="0.2">
      <c r="A63" s="10">
        <v>24060300</v>
      </c>
      <c r="B63" s="4" t="s">
        <v>310</v>
      </c>
      <c r="C63" s="89">
        <v>13700000</v>
      </c>
      <c r="D63" s="89">
        <v>12657452.119999999</v>
      </c>
      <c r="E63" s="16">
        <f t="shared" si="0"/>
        <v>92.390161459853999</v>
      </c>
      <c r="F63" s="12"/>
      <c r="G63" s="12"/>
      <c r="H63" s="12"/>
      <c r="I63" s="16">
        <f t="shared" si="1"/>
        <v>0</v>
      </c>
      <c r="J63" s="12">
        <f>C63+G63</f>
        <v>13700000</v>
      </c>
      <c r="K63" s="12">
        <f>D63+H63</f>
        <v>12657452.119999999</v>
      </c>
      <c r="L63" s="17">
        <f t="shared" si="2"/>
        <v>92.390161459853999</v>
      </c>
    </row>
    <row r="64" spans="1:12" ht="73.150000000000006" customHeight="1" x14ac:dyDescent="0.2">
      <c r="A64" s="10">
        <v>24062100</v>
      </c>
      <c r="B64" s="4" t="s">
        <v>311</v>
      </c>
      <c r="C64" s="12"/>
      <c r="D64" s="12"/>
      <c r="E64" s="16">
        <f t="shared" si="0"/>
        <v>0</v>
      </c>
      <c r="F64" s="89">
        <v>756000</v>
      </c>
      <c r="G64" s="89">
        <v>756000</v>
      </c>
      <c r="H64" s="89">
        <v>764219.54</v>
      </c>
      <c r="I64" s="16">
        <f t="shared" si="1"/>
        <v>101.08724074074074</v>
      </c>
      <c r="J64" s="12">
        <f>C64+G64</f>
        <v>756000</v>
      </c>
      <c r="K64" s="12">
        <f>D64+H64</f>
        <v>764219.54</v>
      </c>
      <c r="L64" s="17">
        <f t="shared" si="2"/>
        <v>101.08724074074074</v>
      </c>
    </row>
    <row r="65" spans="1:12" s="2" customFormat="1" ht="31.5" x14ac:dyDescent="0.2">
      <c r="A65" s="8">
        <v>24110000</v>
      </c>
      <c r="B65" s="5" t="s">
        <v>312</v>
      </c>
      <c r="C65" s="13">
        <f>C66</f>
        <v>0</v>
      </c>
      <c r="D65" s="13">
        <f t="shared" ref="D65:K65" si="16">D66</f>
        <v>0</v>
      </c>
      <c r="E65" s="14">
        <f t="shared" ref="E65:E95" si="17">IF(C65=0,0,D65/C65*100)</f>
        <v>0</v>
      </c>
      <c r="F65" s="13">
        <f t="shared" si="16"/>
        <v>100000</v>
      </c>
      <c r="G65" s="13">
        <f t="shared" si="16"/>
        <v>100000</v>
      </c>
      <c r="H65" s="13">
        <f t="shared" si="16"/>
        <v>65091</v>
      </c>
      <c r="I65" s="14">
        <f t="shared" ref="I65:I95" si="18">IF(G65=0,0,H65/G65*100)</f>
        <v>65.090999999999994</v>
      </c>
      <c r="J65" s="13">
        <f t="shared" si="16"/>
        <v>100000</v>
      </c>
      <c r="K65" s="13">
        <f t="shared" si="16"/>
        <v>65091</v>
      </c>
      <c r="L65" s="15">
        <f t="shared" si="2"/>
        <v>65.090999999999994</v>
      </c>
    </row>
    <row r="66" spans="1:12" ht="85.15" customHeight="1" x14ac:dyDescent="0.2">
      <c r="A66" s="10">
        <v>24110900</v>
      </c>
      <c r="B66" s="4" t="s">
        <v>464</v>
      </c>
      <c r="C66" s="12"/>
      <c r="D66" s="12"/>
      <c r="E66" s="16">
        <f t="shared" si="17"/>
        <v>0</v>
      </c>
      <c r="F66" s="89">
        <v>100000</v>
      </c>
      <c r="G66" s="89">
        <v>100000</v>
      </c>
      <c r="H66" s="89">
        <v>65091</v>
      </c>
      <c r="I66" s="16">
        <f t="shared" si="18"/>
        <v>65.090999999999994</v>
      </c>
      <c r="J66" s="12">
        <f>C66+G66</f>
        <v>100000</v>
      </c>
      <c r="K66" s="12">
        <f>D66+H66</f>
        <v>65091</v>
      </c>
      <c r="L66" s="17">
        <f t="shared" ref="L66:L95" si="19">IF(J66=0,0,K66/J66*100)</f>
        <v>65.090999999999994</v>
      </c>
    </row>
    <row r="67" spans="1:12" s="2" customFormat="1" ht="22.9" customHeight="1" x14ac:dyDescent="0.2">
      <c r="A67" s="8">
        <v>25000000</v>
      </c>
      <c r="B67" s="5" t="s">
        <v>465</v>
      </c>
      <c r="C67" s="13">
        <f>C68+C73</f>
        <v>0</v>
      </c>
      <c r="D67" s="13">
        <f t="shared" ref="D67:K67" si="20">D68+D73</f>
        <v>0</v>
      </c>
      <c r="E67" s="14">
        <f t="shared" si="17"/>
        <v>0</v>
      </c>
      <c r="F67" s="102">
        <f t="shared" si="20"/>
        <v>107745500</v>
      </c>
      <c r="G67" s="102">
        <f t="shared" si="20"/>
        <v>142081415.75</v>
      </c>
      <c r="H67" s="102">
        <f t="shared" si="20"/>
        <v>116997990.96000001</v>
      </c>
      <c r="I67" s="14">
        <f t="shared" si="18"/>
        <v>82.34573842216237</v>
      </c>
      <c r="J67" s="13">
        <f t="shared" si="20"/>
        <v>142081415.75</v>
      </c>
      <c r="K67" s="13">
        <f t="shared" si="20"/>
        <v>116997990.96000001</v>
      </c>
      <c r="L67" s="15">
        <f t="shared" si="19"/>
        <v>82.34573842216237</v>
      </c>
    </row>
    <row r="68" spans="1:12" s="2" customFormat="1" ht="55.15" customHeight="1" x14ac:dyDescent="0.2">
      <c r="A68" s="8">
        <v>25010000</v>
      </c>
      <c r="B68" s="5" t="s">
        <v>466</v>
      </c>
      <c r="C68" s="13">
        <f>SUM(C69:C72)</f>
        <v>0</v>
      </c>
      <c r="D68" s="13">
        <f t="shared" ref="D68:K68" si="21">SUM(D69:D72)</f>
        <v>0</v>
      </c>
      <c r="E68" s="14">
        <f t="shared" si="17"/>
        <v>0</v>
      </c>
      <c r="F68" s="102">
        <f t="shared" si="21"/>
        <v>62898200</v>
      </c>
      <c r="G68" s="102">
        <f t="shared" si="21"/>
        <v>68703046.349999994</v>
      </c>
      <c r="H68" s="102">
        <f t="shared" si="21"/>
        <v>37517740.32</v>
      </c>
      <c r="I68" s="14">
        <f t="shared" si="18"/>
        <v>54.608554224611908</v>
      </c>
      <c r="J68" s="13">
        <f t="shared" si="21"/>
        <v>68703046.349999994</v>
      </c>
      <c r="K68" s="13">
        <f t="shared" si="21"/>
        <v>37517740.32</v>
      </c>
      <c r="L68" s="15">
        <f t="shared" si="19"/>
        <v>54.608554224611908</v>
      </c>
    </row>
    <row r="69" spans="1:12" ht="47.25" x14ac:dyDescent="0.2">
      <c r="A69" s="10">
        <v>25010100</v>
      </c>
      <c r="B69" s="4" t="s">
        <v>467</v>
      </c>
      <c r="C69" s="12"/>
      <c r="D69" s="12"/>
      <c r="E69" s="16">
        <f t="shared" si="17"/>
        <v>0</v>
      </c>
      <c r="F69" s="89">
        <v>43578700</v>
      </c>
      <c r="G69" s="89">
        <v>45321292</v>
      </c>
      <c r="H69" s="89">
        <v>23148889.370000001</v>
      </c>
      <c r="I69" s="16">
        <f t="shared" si="18"/>
        <v>51.077293582009972</v>
      </c>
      <c r="J69" s="12">
        <f t="shared" ref="J69:K72" si="22">C69+G69</f>
        <v>45321292</v>
      </c>
      <c r="K69" s="12">
        <f t="shared" si="22"/>
        <v>23148889.370000001</v>
      </c>
      <c r="L69" s="17">
        <f t="shared" si="19"/>
        <v>51.077293582009972</v>
      </c>
    </row>
    <row r="70" spans="1:12" ht="31.5" x14ac:dyDescent="0.2">
      <c r="A70" s="10">
        <v>25010200</v>
      </c>
      <c r="B70" s="4" t="s">
        <v>536</v>
      </c>
      <c r="C70" s="12"/>
      <c r="D70" s="12"/>
      <c r="E70" s="16">
        <f t="shared" si="17"/>
        <v>0</v>
      </c>
      <c r="F70" s="89">
        <v>16702900</v>
      </c>
      <c r="G70" s="89">
        <v>20765754.350000001</v>
      </c>
      <c r="H70" s="89">
        <v>12506779.949999999</v>
      </c>
      <c r="I70" s="16">
        <f t="shared" si="18"/>
        <v>60.227910526159135</v>
      </c>
      <c r="J70" s="12">
        <f t="shared" si="22"/>
        <v>20765754.350000001</v>
      </c>
      <c r="K70" s="12">
        <f t="shared" si="22"/>
        <v>12506779.949999999</v>
      </c>
      <c r="L70" s="17">
        <f t="shared" si="19"/>
        <v>60.227910526159135</v>
      </c>
    </row>
    <row r="71" spans="1:12" ht="63" x14ac:dyDescent="0.2">
      <c r="A71" s="10">
        <v>25010300</v>
      </c>
      <c r="B71" s="4" t="s">
        <v>537</v>
      </c>
      <c r="C71" s="12"/>
      <c r="D71" s="12"/>
      <c r="E71" s="16">
        <f t="shared" si="17"/>
        <v>0</v>
      </c>
      <c r="F71" s="89">
        <v>2601600</v>
      </c>
      <c r="G71" s="89">
        <v>2601000</v>
      </c>
      <c r="H71" s="89">
        <v>1820125.82</v>
      </c>
      <c r="I71" s="16">
        <f t="shared" si="18"/>
        <v>69.977924644367548</v>
      </c>
      <c r="J71" s="12">
        <f t="shared" si="22"/>
        <v>2601000</v>
      </c>
      <c r="K71" s="12">
        <f t="shared" si="22"/>
        <v>1820125.82</v>
      </c>
      <c r="L71" s="17">
        <f t="shared" si="19"/>
        <v>69.977924644367548</v>
      </c>
    </row>
    <row r="72" spans="1:12" ht="47.25" x14ac:dyDescent="0.2">
      <c r="A72" s="10">
        <v>25010400</v>
      </c>
      <c r="B72" s="4" t="s">
        <v>538</v>
      </c>
      <c r="C72" s="12"/>
      <c r="D72" s="12"/>
      <c r="E72" s="16">
        <f t="shared" si="17"/>
        <v>0</v>
      </c>
      <c r="F72" s="89">
        <v>15000</v>
      </c>
      <c r="G72" s="89">
        <v>15000</v>
      </c>
      <c r="H72" s="89">
        <v>41945.18</v>
      </c>
      <c r="I72" s="16">
        <f t="shared" si="18"/>
        <v>279.63453333333337</v>
      </c>
      <c r="J72" s="12">
        <f t="shared" si="22"/>
        <v>15000</v>
      </c>
      <c r="K72" s="12">
        <f t="shared" si="22"/>
        <v>41945.18</v>
      </c>
      <c r="L72" s="17">
        <f t="shared" si="19"/>
        <v>279.63453333333337</v>
      </c>
    </row>
    <row r="73" spans="1:12" s="2" customFormat="1" ht="36" customHeight="1" x14ac:dyDescent="0.2">
      <c r="A73" s="8">
        <v>25020000</v>
      </c>
      <c r="B73" s="5" t="s">
        <v>539</v>
      </c>
      <c r="C73" s="13">
        <f>SUM(C74:C75)</f>
        <v>0</v>
      </c>
      <c r="D73" s="13">
        <f t="shared" ref="D73:K73" si="23">SUM(D74:D75)</f>
        <v>0</v>
      </c>
      <c r="E73" s="14">
        <f t="shared" si="17"/>
        <v>0</v>
      </c>
      <c r="F73" s="102">
        <f t="shared" si="23"/>
        <v>44847300</v>
      </c>
      <c r="G73" s="102">
        <f t="shared" si="23"/>
        <v>73378369.400000006</v>
      </c>
      <c r="H73" s="102">
        <f t="shared" si="23"/>
        <v>79480250.640000001</v>
      </c>
      <c r="I73" s="14">
        <f t="shared" si="18"/>
        <v>108.31564027641095</v>
      </c>
      <c r="J73" s="13">
        <f t="shared" si="23"/>
        <v>73378369.400000006</v>
      </c>
      <c r="K73" s="13">
        <f t="shared" si="23"/>
        <v>79480250.640000001</v>
      </c>
      <c r="L73" s="15">
        <f t="shared" si="19"/>
        <v>108.31564027641095</v>
      </c>
    </row>
    <row r="74" spans="1:12" ht="29.45" customHeight="1" x14ac:dyDescent="0.2">
      <c r="A74" s="10">
        <v>25020100</v>
      </c>
      <c r="B74" s="4" t="s">
        <v>188</v>
      </c>
      <c r="C74" s="12"/>
      <c r="D74" s="12"/>
      <c r="E74" s="16">
        <f t="shared" si="17"/>
        <v>0</v>
      </c>
      <c r="F74" s="89" t="s">
        <v>574</v>
      </c>
      <c r="G74" s="89">
        <v>28531069.399999999</v>
      </c>
      <c r="H74" s="89">
        <v>58222378.950000003</v>
      </c>
      <c r="I74" s="16">
        <f t="shared" si="18"/>
        <v>204.06658486484918</v>
      </c>
      <c r="J74" s="12">
        <f t="shared" ref="J74:K78" si="24">C74+G74</f>
        <v>28531069.399999999</v>
      </c>
      <c r="K74" s="12">
        <f t="shared" si="24"/>
        <v>58222378.950000003</v>
      </c>
      <c r="L74" s="17">
        <f t="shared" si="19"/>
        <v>204.06658486484918</v>
      </c>
    </row>
    <row r="75" spans="1:12" ht="111" customHeight="1" x14ac:dyDescent="0.2">
      <c r="A75" s="10">
        <v>25020200</v>
      </c>
      <c r="B75" s="4" t="s">
        <v>189</v>
      </c>
      <c r="C75" s="12"/>
      <c r="D75" s="12"/>
      <c r="E75" s="16">
        <f t="shared" si="17"/>
        <v>0</v>
      </c>
      <c r="F75" s="89">
        <v>44847300</v>
      </c>
      <c r="G75" s="89">
        <v>44847300</v>
      </c>
      <c r="H75" s="89">
        <v>21257871.690000001</v>
      </c>
      <c r="I75" s="16">
        <f t="shared" si="18"/>
        <v>47.400560769544661</v>
      </c>
      <c r="J75" s="12">
        <f t="shared" si="24"/>
        <v>44847300</v>
      </c>
      <c r="K75" s="12">
        <f t="shared" si="24"/>
        <v>21257871.690000001</v>
      </c>
      <c r="L75" s="17">
        <f t="shared" si="19"/>
        <v>47.400560769544661</v>
      </c>
    </row>
    <row r="76" spans="1:12" ht="51" customHeight="1" x14ac:dyDescent="0.2">
      <c r="A76" s="219">
        <v>42000000</v>
      </c>
      <c r="B76" s="222" t="s">
        <v>545</v>
      </c>
      <c r="C76" s="221"/>
      <c r="D76" s="102">
        <f>D77</f>
        <v>0</v>
      </c>
      <c r="E76" s="218">
        <f t="shared" si="17"/>
        <v>0</v>
      </c>
      <c r="F76" s="102">
        <f>F77</f>
        <v>3891510</v>
      </c>
      <c r="G76" s="102">
        <f>G77</f>
        <v>3891510</v>
      </c>
      <c r="H76" s="102">
        <f>H77</f>
        <v>3891510</v>
      </c>
      <c r="I76" s="218">
        <f t="shared" si="18"/>
        <v>100</v>
      </c>
      <c r="J76" s="102">
        <f t="shared" si="24"/>
        <v>3891510</v>
      </c>
      <c r="K76" s="102">
        <f t="shared" si="24"/>
        <v>3891510</v>
      </c>
      <c r="L76" s="220">
        <f>IF(J76=0,0,K76/J76*100)</f>
        <v>100</v>
      </c>
    </row>
    <row r="77" spans="1:12" ht="60" customHeight="1" x14ac:dyDescent="0.2">
      <c r="A77" s="219">
        <v>42030000</v>
      </c>
      <c r="B77" s="222" t="s">
        <v>546</v>
      </c>
      <c r="C77" s="221"/>
      <c r="D77" s="102">
        <f>D78</f>
        <v>0</v>
      </c>
      <c r="E77" s="218">
        <f t="shared" si="17"/>
        <v>0</v>
      </c>
      <c r="F77" s="102">
        <v>3891510</v>
      </c>
      <c r="G77" s="102">
        <v>3891510</v>
      </c>
      <c r="H77" s="102">
        <v>3891510</v>
      </c>
      <c r="I77" s="218">
        <f t="shared" si="18"/>
        <v>100</v>
      </c>
      <c r="J77" s="102">
        <f t="shared" si="24"/>
        <v>3891510</v>
      </c>
      <c r="K77" s="102">
        <f t="shared" si="24"/>
        <v>3891510</v>
      </c>
      <c r="L77" s="220">
        <f>IF(J77=0,0,K77/J77*100)</f>
        <v>100</v>
      </c>
    </row>
    <row r="78" spans="1:12" ht="64.5" customHeight="1" x14ac:dyDescent="0.2">
      <c r="A78" s="10">
        <v>42030300</v>
      </c>
      <c r="B78" s="223" t="s">
        <v>547</v>
      </c>
      <c r="C78" s="221"/>
      <c r="D78" s="12"/>
      <c r="E78" s="16">
        <f t="shared" si="17"/>
        <v>0</v>
      </c>
      <c r="F78" s="89">
        <v>3891510</v>
      </c>
      <c r="G78" s="89">
        <v>3891510</v>
      </c>
      <c r="H78" s="89">
        <v>3891510</v>
      </c>
      <c r="I78" s="16">
        <f t="shared" si="18"/>
        <v>100</v>
      </c>
      <c r="J78" s="12">
        <f t="shared" si="24"/>
        <v>3891510</v>
      </c>
      <c r="K78" s="12">
        <f t="shared" si="24"/>
        <v>3891510</v>
      </c>
      <c r="L78" s="17">
        <f>IF(J78=0,0,K78/J78*100)</f>
        <v>100</v>
      </c>
    </row>
    <row r="79" spans="1:12" s="2" customFormat="1" ht="15.75" x14ac:dyDescent="0.2">
      <c r="A79" s="8"/>
      <c r="B79" s="6" t="s">
        <v>155</v>
      </c>
      <c r="C79" s="13">
        <f>C7+C38+C76</f>
        <v>1394843400</v>
      </c>
      <c r="D79" s="13">
        <f>D7+D38+D76</f>
        <v>711360869.20000005</v>
      </c>
      <c r="E79" s="14">
        <f t="shared" si="17"/>
        <v>50.999335782067014</v>
      </c>
      <c r="F79" s="13">
        <f>F7+F38+F76</f>
        <v>119430510</v>
      </c>
      <c r="G79" s="13">
        <f>G7+G38+G76</f>
        <v>153766425.75</v>
      </c>
      <c r="H79" s="13">
        <f>H7+H38+H76</f>
        <v>125306012.87000002</v>
      </c>
      <c r="I79" s="14">
        <f t="shared" si="18"/>
        <v>81.491139732757972</v>
      </c>
      <c r="J79" s="13">
        <f>J7+J38+J76</f>
        <v>1548609825.75</v>
      </c>
      <c r="K79" s="13">
        <f>K7+K38+K76</f>
        <v>836666882.06999993</v>
      </c>
      <c r="L79" s="15">
        <f t="shared" si="19"/>
        <v>54.02696458191447</v>
      </c>
    </row>
    <row r="80" spans="1:12" s="2" customFormat="1" ht="22.9" customHeight="1" x14ac:dyDescent="0.2">
      <c r="A80" s="8">
        <v>40000000</v>
      </c>
      <c r="B80" s="5" t="s">
        <v>190</v>
      </c>
      <c r="C80" s="9">
        <f>C81</f>
        <v>767992943</v>
      </c>
      <c r="D80" s="9">
        <f t="shared" ref="D80:K80" si="25">D81</f>
        <v>448719290</v>
      </c>
      <c r="E80" s="14">
        <f t="shared" si="17"/>
        <v>58.427527764405504</v>
      </c>
      <c r="F80" s="9">
        <f t="shared" si="25"/>
        <v>153795834</v>
      </c>
      <c r="G80" s="9">
        <f t="shared" si="25"/>
        <v>153795834</v>
      </c>
      <c r="H80" s="9">
        <f t="shared" si="25"/>
        <v>132497630</v>
      </c>
      <c r="I80" s="14">
        <f t="shared" si="18"/>
        <v>86.151637891569933</v>
      </c>
      <c r="J80" s="9">
        <f t="shared" si="25"/>
        <v>921788777</v>
      </c>
      <c r="K80" s="9">
        <f t="shared" si="25"/>
        <v>581216920</v>
      </c>
      <c r="L80" s="15">
        <f t="shared" si="19"/>
        <v>63.053156482507269</v>
      </c>
    </row>
    <row r="81" spans="1:13" s="2" customFormat="1" ht="24" customHeight="1" x14ac:dyDescent="0.2">
      <c r="A81" s="8">
        <v>41000000</v>
      </c>
      <c r="B81" s="5" t="s">
        <v>191</v>
      </c>
      <c r="C81" s="9">
        <f>C82+C86+C93</f>
        <v>767992943</v>
      </c>
      <c r="D81" s="9">
        <f>D82+D86+D93</f>
        <v>448719290</v>
      </c>
      <c r="E81" s="14">
        <f t="shared" si="17"/>
        <v>58.427527764405504</v>
      </c>
      <c r="F81" s="9">
        <f>F82+F86+F93</f>
        <v>153795834</v>
      </c>
      <c r="G81" s="9">
        <f>G82+G86+G93</f>
        <v>153795834</v>
      </c>
      <c r="H81" s="9">
        <f>H82+H86+H93</f>
        <v>132497630</v>
      </c>
      <c r="I81" s="14">
        <f t="shared" si="18"/>
        <v>86.151637891569933</v>
      </c>
      <c r="J81" s="9">
        <f>J82+J86+J93</f>
        <v>921788777</v>
      </c>
      <c r="K81" s="9">
        <f>K82+K86+K93</f>
        <v>581216920</v>
      </c>
      <c r="L81" s="15">
        <f t="shared" si="19"/>
        <v>63.053156482507269</v>
      </c>
    </row>
    <row r="82" spans="1:13" s="2" customFormat="1" ht="31.5" x14ac:dyDescent="0.2">
      <c r="A82" s="8">
        <v>41020000</v>
      </c>
      <c r="B82" s="5" t="s">
        <v>192</v>
      </c>
      <c r="C82" s="9">
        <f>SUM(C83:C85)</f>
        <v>483060400</v>
      </c>
      <c r="D82" s="9">
        <f>SUM(D83:D85)</f>
        <v>253727800</v>
      </c>
      <c r="E82" s="14">
        <f t="shared" si="17"/>
        <v>52.525067258669935</v>
      </c>
      <c r="F82" s="9">
        <f>SUM(F83:F85)</f>
        <v>0</v>
      </c>
      <c r="G82" s="9">
        <f>SUM(G83:G85)</f>
        <v>0</v>
      </c>
      <c r="H82" s="9">
        <f>SUM(H83:H85)</f>
        <v>0</v>
      </c>
      <c r="I82" s="14">
        <f t="shared" si="18"/>
        <v>0</v>
      </c>
      <c r="J82" s="9">
        <f>SUM(J83:J85)</f>
        <v>483060400</v>
      </c>
      <c r="K82" s="9">
        <f>SUM(K83:K85)</f>
        <v>253727800</v>
      </c>
      <c r="L82" s="15">
        <f t="shared" si="19"/>
        <v>52.525067258669935</v>
      </c>
    </row>
    <row r="83" spans="1:13" ht="15.75" x14ac:dyDescent="0.2">
      <c r="A83" s="168" t="s">
        <v>571</v>
      </c>
      <c r="B83" s="164" t="s">
        <v>193</v>
      </c>
      <c r="C83" s="89">
        <v>322903000</v>
      </c>
      <c r="D83" s="89">
        <v>161451600</v>
      </c>
      <c r="E83" s="16">
        <f t="shared" si="17"/>
        <v>50.000030969052624</v>
      </c>
      <c r="F83" s="12"/>
      <c r="G83" s="12"/>
      <c r="H83" s="12"/>
      <c r="I83" s="16">
        <f t="shared" si="18"/>
        <v>0</v>
      </c>
      <c r="J83" s="12">
        <f t="shared" ref="J83:K85" si="26">C83+G83</f>
        <v>322903000</v>
      </c>
      <c r="K83" s="12">
        <f t="shared" si="26"/>
        <v>161451600</v>
      </c>
      <c r="L83" s="17">
        <f t="shared" si="19"/>
        <v>50.000030969052624</v>
      </c>
      <c r="M83" s="68">
        <v>444229100</v>
      </c>
    </row>
    <row r="84" spans="1:13" ht="78.75" x14ac:dyDescent="0.2">
      <c r="A84" s="216" t="s">
        <v>572</v>
      </c>
      <c r="B84" s="193" t="s">
        <v>194</v>
      </c>
      <c r="C84" s="99">
        <v>135762800</v>
      </c>
      <c r="D84" s="99">
        <v>67881600</v>
      </c>
      <c r="E84" s="16">
        <f t="shared" si="17"/>
        <v>50.000147315759548</v>
      </c>
      <c r="F84" s="12"/>
      <c r="G84" s="12"/>
      <c r="H84" s="12"/>
      <c r="I84" s="16">
        <f t="shared" si="18"/>
        <v>0</v>
      </c>
      <c r="J84" s="12">
        <f t="shared" si="26"/>
        <v>135762800</v>
      </c>
      <c r="K84" s="12">
        <f t="shared" si="26"/>
        <v>67881600</v>
      </c>
      <c r="L84" s="17">
        <f t="shared" si="19"/>
        <v>50.000147315759548</v>
      </c>
    </row>
    <row r="85" spans="1:13" ht="126" x14ac:dyDescent="0.2">
      <c r="A85" s="168" t="s">
        <v>573</v>
      </c>
      <c r="B85" s="164" t="s">
        <v>569</v>
      </c>
      <c r="C85" s="89">
        <v>24394600</v>
      </c>
      <c r="D85" s="89">
        <v>24394600</v>
      </c>
      <c r="E85" s="16">
        <f t="shared" si="17"/>
        <v>100</v>
      </c>
      <c r="F85" s="12"/>
      <c r="G85" s="12"/>
      <c r="H85" s="12"/>
      <c r="I85" s="16"/>
      <c r="J85" s="12">
        <f t="shared" si="26"/>
        <v>24394600</v>
      </c>
      <c r="K85" s="12">
        <f t="shared" si="26"/>
        <v>24394600</v>
      </c>
      <c r="L85" s="17">
        <f>IF(J85=0,0,K85/J85*100)</f>
        <v>100</v>
      </c>
    </row>
    <row r="86" spans="1:13" s="2" customFormat="1" ht="37.15" customHeight="1" x14ac:dyDescent="0.2">
      <c r="A86" s="8">
        <v>41030000</v>
      </c>
      <c r="B86" s="5" t="s">
        <v>195</v>
      </c>
      <c r="C86" s="9">
        <f>SUM(C87:C92)</f>
        <v>279354000</v>
      </c>
      <c r="D86" s="9">
        <f>SUM(D87:D92)</f>
        <v>190501300</v>
      </c>
      <c r="E86" s="14">
        <f t="shared" si="17"/>
        <v>68.193510742641948</v>
      </c>
      <c r="F86" s="9">
        <f>SUM(F87:F92)</f>
        <v>0</v>
      </c>
      <c r="G86" s="9">
        <f>SUM(G87:G92)</f>
        <v>0</v>
      </c>
      <c r="H86" s="9">
        <f>SUM(H87:H92)</f>
        <v>0</v>
      </c>
      <c r="I86" s="14">
        <f t="shared" si="18"/>
        <v>0</v>
      </c>
      <c r="J86" s="9">
        <f>SUM(J87:J92)</f>
        <v>279354000</v>
      </c>
      <c r="K86" s="9">
        <f>SUM(K87:K92)</f>
        <v>190501300</v>
      </c>
      <c r="L86" s="15">
        <f t="shared" si="19"/>
        <v>68.193510742641948</v>
      </c>
    </row>
    <row r="87" spans="1:13" s="2" customFormat="1" ht="37.15" customHeight="1" x14ac:dyDescent="0.2">
      <c r="A87" s="10">
        <v>41031900</v>
      </c>
      <c r="B87" s="130" t="s">
        <v>388</v>
      </c>
      <c r="C87" s="11"/>
      <c r="D87" s="11">
        <v>33323000</v>
      </c>
      <c r="E87" s="16">
        <f t="shared" si="17"/>
        <v>0</v>
      </c>
      <c r="F87" s="11"/>
      <c r="G87" s="11"/>
      <c r="H87" s="11"/>
      <c r="I87" s="16">
        <f t="shared" si="18"/>
        <v>0</v>
      </c>
      <c r="J87" s="12">
        <f>C87+G87</f>
        <v>0</v>
      </c>
      <c r="K87" s="12">
        <f>D87+H87</f>
        <v>33323000</v>
      </c>
      <c r="L87" s="17">
        <f t="shared" ref="L87:L92" si="27">IF(J87=0,0,K87/J87*100)</f>
        <v>0</v>
      </c>
    </row>
    <row r="88" spans="1:13" ht="63" x14ac:dyDescent="0.2">
      <c r="A88" s="168" t="s">
        <v>616</v>
      </c>
      <c r="B88" s="164" t="s">
        <v>47</v>
      </c>
      <c r="C88" s="89">
        <v>1372100</v>
      </c>
      <c r="D88" s="89">
        <v>540700</v>
      </c>
      <c r="E88" s="16">
        <f t="shared" si="17"/>
        <v>39.406748779243493</v>
      </c>
      <c r="F88" s="12"/>
      <c r="G88" s="12"/>
      <c r="H88" s="12"/>
      <c r="I88" s="16">
        <f t="shared" si="18"/>
        <v>0</v>
      </c>
      <c r="J88" s="12">
        <f t="shared" ref="J88:K91" si="28">C88+G88</f>
        <v>1372100</v>
      </c>
      <c r="K88" s="12">
        <f t="shared" si="28"/>
        <v>540700</v>
      </c>
      <c r="L88" s="17">
        <f t="shared" si="27"/>
        <v>39.406748779243493</v>
      </c>
    </row>
    <row r="89" spans="1:13" ht="46.15" customHeight="1" x14ac:dyDescent="0.2">
      <c r="A89" s="168" t="s">
        <v>617</v>
      </c>
      <c r="B89" s="164" t="s">
        <v>196</v>
      </c>
      <c r="C89" s="89">
        <v>66208800</v>
      </c>
      <c r="D89" s="89">
        <v>33104400</v>
      </c>
      <c r="E89" s="16">
        <f t="shared" si="17"/>
        <v>50</v>
      </c>
      <c r="F89" s="12"/>
      <c r="G89" s="12"/>
      <c r="H89" s="12"/>
      <c r="I89" s="16">
        <f t="shared" si="18"/>
        <v>0</v>
      </c>
      <c r="J89" s="12">
        <f t="shared" si="28"/>
        <v>66208800</v>
      </c>
      <c r="K89" s="12">
        <f t="shared" si="28"/>
        <v>33104400</v>
      </c>
      <c r="L89" s="17">
        <f t="shared" si="27"/>
        <v>50</v>
      </c>
    </row>
    <row r="90" spans="1:13" ht="63" x14ac:dyDescent="0.2">
      <c r="A90" s="168">
        <v>41033800</v>
      </c>
      <c r="B90" s="164" t="s">
        <v>389</v>
      </c>
      <c r="C90" s="89">
        <v>8665800</v>
      </c>
      <c r="D90" s="89">
        <v>2443200</v>
      </c>
      <c r="E90" s="16">
        <f t="shared" si="17"/>
        <v>28.193588589628192</v>
      </c>
      <c r="F90" s="12"/>
      <c r="G90" s="12"/>
      <c r="H90" s="12"/>
      <c r="I90" s="16">
        <f t="shared" si="18"/>
        <v>0</v>
      </c>
      <c r="J90" s="12">
        <f>C90+G90</f>
        <v>8665800</v>
      </c>
      <c r="K90" s="12">
        <f>D90+H90</f>
        <v>2443200</v>
      </c>
      <c r="L90" s="17">
        <f t="shared" si="27"/>
        <v>28.193588589628192</v>
      </c>
    </row>
    <row r="91" spans="1:13" ht="58.9" customHeight="1" x14ac:dyDescent="0.2">
      <c r="A91" s="168" t="s">
        <v>618</v>
      </c>
      <c r="B91" s="164" t="s">
        <v>142</v>
      </c>
      <c r="C91" s="89">
        <v>194831300</v>
      </c>
      <c r="D91" s="89">
        <v>114883000</v>
      </c>
      <c r="E91" s="16">
        <f t="shared" si="17"/>
        <v>58.965371580439076</v>
      </c>
      <c r="F91" s="12"/>
      <c r="G91" s="12"/>
      <c r="H91" s="12"/>
      <c r="I91" s="16">
        <f t="shared" si="18"/>
        <v>0</v>
      </c>
      <c r="J91" s="12">
        <f t="shared" si="28"/>
        <v>194831300</v>
      </c>
      <c r="K91" s="12">
        <f t="shared" si="28"/>
        <v>114883000</v>
      </c>
      <c r="L91" s="17">
        <f t="shared" si="27"/>
        <v>58.965371580439076</v>
      </c>
    </row>
    <row r="92" spans="1:13" ht="58.9" customHeight="1" x14ac:dyDescent="0.2">
      <c r="A92" s="120">
        <v>41035400</v>
      </c>
      <c r="B92" s="126" t="s">
        <v>143</v>
      </c>
      <c r="C92" s="89">
        <v>8276000</v>
      </c>
      <c r="D92" s="89">
        <v>6207000</v>
      </c>
      <c r="E92" s="16">
        <f t="shared" si="17"/>
        <v>75</v>
      </c>
      <c r="F92" s="12"/>
      <c r="G92" s="12"/>
      <c r="H92" s="12"/>
      <c r="I92" s="16">
        <f t="shared" si="18"/>
        <v>0</v>
      </c>
      <c r="J92" s="12">
        <f>C92+G92</f>
        <v>8276000</v>
      </c>
      <c r="K92" s="12">
        <f>D92+H92</f>
        <v>6207000</v>
      </c>
      <c r="L92" s="17">
        <f t="shared" si="27"/>
        <v>75</v>
      </c>
    </row>
    <row r="93" spans="1:13" ht="31.5" x14ac:dyDescent="0.2">
      <c r="A93" s="8">
        <v>41050000</v>
      </c>
      <c r="B93" s="5" t="s">
        <v>145</v>
      </c>
      <c r="C93" s="9">
        <f>SUM(C94:C94)</f>
        <v>5578543</v>
      </c>
      <c r="D93" s="9">
        <f>SUM(D94:D94)</f>
        <v>4490190</v>
      </c>
      <c r="E93" s="14">
        <f t="shared" si="17"/>
        <v>80.490371769116052</v>
      </c>
      <c r="F93" s="9">
        <f>SUM(F94:F94)</f>
        <v>153795834</v>
      </c>
      <c r="G93" s="9">
        <f>SUM(G94:G94)</f>
        <v>153795834</v>
      </c>
      <c r="H93" s="9">
        <f>SUM(H94:H94)</f>
        <v>132497630</v>
      </c>
      <c r="I93" s="14">
        <f t="shared" si="18"/>
        <v>86.151637891569933</v>
      </c>
      <c r="J93" s="9">
        <f>SUM(J94:J94)</f>
        <v>159374377</v>
      </c>
      <c r="K93" s="9">
        <f>SUM(K94:K94)</f>
        <v>136987820</v>
      </c>
      <c r="L93" s="17">
        <f t="shared" si="19"/>
        <v>85.953477954614996</v>
      </c>
    </row>
    <row r="94" spans="1:13" ht="28.9" customHeight="1" x14ac:dyDescent="0.2">
      <c r="A94" s="168" t="s">
        <v>620</v>
      </c>
      <c r="B94" s="164" t="s">
        <v>146</v>
      </c>
      <c r="C94" s="89">
        <v>5578543</v>
      </c>
      <c r="D94" s="89">
        <v>4490190</v>
      </c>
      <c r="E94" s="16">
        <f t="shared" si="17"/>
        <v>80.490371769116052</v>
      </c>
      <c r="F94" s="89">
        <v>153795834</v>
      </c>
      <c r="G94" s="89">
        <v>153795834</v>
      </c>
      <c r="H94" s="89">
        <v>132497630</v>
      </c>
      <c r="I94" s="16"/>
      <c r="J94" s="12">
        <f>C94+G94</f>
        <v>159374377</v>
      </c>
      <c r="K94" s="12">
        <f>D94+H94</f>
        <v>136987820</v>
      </c>
      <c r="L94" s="17">
        <f>IF(J94=0,0,K94/J94*100)</f>
        <v>85.953477954614996</v>
      </c>
    </row>
    <row r="95" spans="1:13" s="2" customFormat="1" ht="21.6" customHeight="1" x14ac:dyDescent="0.2">
      <c r="A95" s="310" t="s">
        <v>147</v>
      </c>
      <c r="B95" s="310"/>
      <c r="C95" s="13">
        <f>C79+C80</f>
        <v>2162836343</v>
      </c>
      <c r="D95" s="13">
        <f t="shared" ref="D95:K95" si="29">D79+D80</f>
        <v>1160080159.2</v>
      </c>
      <c r="E95" s="14">
        <f t="shared" si="17"/>
        <v>53.636982888445949</v>
      </c>
      <c r="F95" s="13">
        <f t="shared" si="29"/>
        <v>273226344</v>
      </c>
      <c r="G95" s="13">
        <f t="shared" si="29"/>
        <v>307562259.75</v>
      </c>
      <c r="H95" s="13">
        <f t="shared" si="29"/>
        <v>257803642.87</v>
      </c>
      <c r="I95" s="14">
        <f t="shared" si="18"/>
        <v>83.821611624116059</v>
      </c>
      <c r="J95" s="13">
        <f t="shared" si="29"/>
        <v>2470398602.75</v>
      </c>
      <c r="K95" s="13">
        <f t="shared" si="29"/>
        <v>1417883802.0699999</v>
      </c>
      <c r="L95" s="15">
        <f t="shared" si="19"/>
        <v>57.39494025343275</v>
      </c>
    </row>
    <row r="96" spans="1:13" x14ac:dyDescent="0.2">
      <c r="F96" s="68"/>
      <c r="J96" s="68"/>
      <c r="K96" s="68"/>
    </row>
    <row r="97" spans="7:7" x14ac:dyDescent="0.2">
      <c r="G97" s="68"/>
    </row>
    <row r="98" spans="7:7" x14ac:dyDescent="0.2">
      <c r="G98" s="68"/>
    </row>
  </sheetData>
  <mergeCells count="18">
    <mergeCell ref="A1:L1"/>
    <mergeCell ref="A2:L2"/>
    <mergeCell ref="J4:L4"/>
    <mergeCell ref="C5:C6"/>
    <mergeCell ref="D5:D6"/>
    <mergeCell ref="E5:E6"/>
    <mergeCell ref="F5:F6"/>
    <mergeCell ref="G5:G6"/>
    <mergeCell ref="J5:J6"/>
    <mergeCell ref="K5:K6"/>
    <mergeCell ref="L5:L6"/>
    <mergeCell ref="A95:B95"/>
    <mergeCell ref="A4:A6"/>
    <mergeCell ref="B4:B6"/>
    <mergeCell ref="C4:E4"/>
    <mergeCell ref="F4:I4"/>
    <mergeCell ref="H5:H6"/>
    <mergeCell ref="I5:I6"/>
  </mergeCells>
  <phoneticPr fontId="0" type="noConversion"/>
  <conditionalFormatting sqref="D29:D30 D25:D27 C12 D10:D14 D16:D22">
    <cfRule type="expression" dxfId="44" priority="1" stopIfTrue="1">
      <formula>XEV10=1</formula>
    </cfRule>
  </conditionalFormatting>
  <conditionalFormatting sqref="B45">
    <cfRule type="expression" dxfId="43" priority="3" stopIfTrue="1">
      <formula>XEY45=1</formula>
    </cfRule>
  </conditionalFormatting>
  <conditionalFormatting sqref="C25:C27 C29:C30 C13:C14 C10:C11 C16:C22">
    <cfRule type="expression" dxfId="42" priority="4" stopIfTrue="1">
      <formula>XEX10=1</formula>
    </cfRule>
  </conditionalFormatting>
  <pageMargins left="0.19685039370078741" right="0.23622047244094491" top="0.78740157480314965" bottom="0.23622047244094491" header="0" footer="0"/>
  <pageSetup paperSize="9" scale="72"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L188"/>
  <sheetViews>
    <sheetView showZeros="0" zoomScaleNormal="100" workbookViewId="0">
      <pane xSplit="2" ySplit="6" topLeftCell="C7" activePane="bottomRight" state="frozen"/>
      <selection activeCell="F9" sqref="F9"/>
      <selection pane="topRight" activeCell="F9" sqref="F9"/>
      <selection pane="bottomLeft" activeCell="F9" sqref="F9"/>
      <selection pane="bottomRight" activeCell="B187" sqref="B187"/>
    </sheetView>
  </sheetViews>
  <sheetFormatPr defaultColWidth="11.5703125" defaultRowHeight="12.75" x14ac:dyDescent="0.2"/>
  <cols>
    <col min="1" max="1" width="9.85546875" style="88" customWidth="1"/>
    <col min="2" max="2" width="46.28515625" style="22" customWidth="1"/>
    <col min="3" max="3" width="17.7109375" style="18" customWidth="1"/>
    <col min="4" max="4" width="18.7109375" style="18" customWidth="1"/>
    <col min="5" max="5" width="12.28515625" style="18" customWidth="1"/>
    <col min="6" max="6" width="17.140625" style="18" customWidth="1"/>
    <col min="7" max="7" width="18" style="18" customWidth="1"/>
    <col min="8" max="8" width="16.85546875" style="18" customWidth="1"/>
    <col min="9" max="9" width="13.28515625" style="18" customWidth="1"/>
    <col min="10" max="10" width="17.7109375" style="18" customWidth="1"/>
    <col min="11" max="11" width="18.5703125" style="18" customWidth="1"/>
    <col min="12" max="12" width="9.140625" style="18" customWidth="1"/>
    <col min="13" max="16384" width="11.5703125" style="18"/>
  </cols>
  <sheetData>
    <row r="1" spans="1:12" ht="20.45" customHeight="1" x14ac:dyDescent="0.25">
      <c r="A1" s="315" t="s">
        <v>576</v>
      </c>
      <c r="B1" s="315"/>
      <c r="C1" s="315"/>
      <c r="D1" s="315"/>
      <c r="E1" s="315"/>
      <c r="F1" s="315"/>
      <c r="G1" s="315"/>
      <c r="H1" s="315"/>
      <c r="I1" s="315"/>
      <c r="J1" s="315"/>
      <c r="K1" s="315"/>
      <c r="L1" s="315"/>
    </row>
    <row r="2" spans="1:12" ht="19.899999999999999" customHeight="1" x14ac:dyDescent="0.25">
      <c r="A2" s="316" t="s">
        <v>183</v>
      </c>
      <c r="B2" s="316"/>
      <c r="C2" s="316"/>
      <c r="D2" s="316"/>
      <c r="E2" s="316"/>
      <c r="F2" s="316"/>
      <c r="G2" s="316"/>
      <c r="H2" s="316"/>
      <c r="I2" s="316"/>
      <c r="J2" s="316"/>
      <c r="K2" s="316"/>
      <c r="L2" s="316"/>
    </row>
    <row r="3" spans="1:12" x14ac:dyDescent="0.2">
      <c r="A3" s="19"/>
      <c r="B3" s="20"/>
      <c r="C3" s="3"/>
      <c r="D3" s="3"/>
      <c r="E3" s="3"/>
      <c r="F3" s="185"/>
      <c r="G3" s="21"/>
      <c r="H3" s="21"/>
      <c r="I3" s="3"/>
      <c r="J3" s="3"/>
      <c r="K3" s="3"/>
      <c r="L3" s="3" t="s">
        <v>585</v>
      </c>
    </row>
    <row r="4" spans="1:12" s="112" customFormat="1" ht="12.6" customHeight="1" x14ac:dyDescent="0.2">
      <c r="A4" s="317" t="s">
        <v>463</v>
      </c>
      <c r="B4" s="318" t="s">
        <v>659</v>
      </c>
      <c r="C4" s="319" t="s">
        <v>150</v>
      </c>
      <c r="D4" s="319"/>
      <c r="E4" s="319"/>
      <c r="F4" s="319" t="s">
        <v>660</v>
      </c>
      <c r="G4" s="319"/>
      <c r="H4" s="319"/>
      <c r="I4" s="319"/>
      <c r="J4" s="319" t="s">
        <v>152</v>
      </c>
      <c r="K4" s="319"/>
      <c r="L4" s="319"/>
    </row>
    <row r="5" spans="1:12" s="112" customFormat="1" ht="12.6" customHeight="1" x14ac:dyDescent="0.2">
      <c r="A5" s="317"/>
      <c r="B5" s="318"/>
      <c r="C5" s="309" t="s">
        <v>544</v>
      </c>
      <c r="D5" s="309" t="s">
        <v>354</v>
      </c>
      <c r="E5" s="309" t="s">
        <v>661</v>
      </c>
      <c r="F5" s="309" t="s">
        <v>544</v>
      </c>
      <c r="G5" s="309" t="s">
        <v>715</v>
      </c>
      <c r="H5" s="309" t="s">
        <v>354</v>
      </c>
      <c r="I5" s="321" t="s">
        <v>662</v>
      </c>
      <c r="J5" s="309" t="s">
        <v>716</v>
      </c>
      <c r="K5" s="309" t="s">
        <v>354</v>
      </c>
      <c r="L5" s="309" t="s">
        <v>154</v>
      </c>
    </row>
    <row r="6" spans="1:12" s="112" customFormat="1" ht="87" customHeight="1" x14ac:dyDescent="0.2">
      <c r="A6" s="317"/>
      <c r="B6" s="318"/>
      <c r="C6" s="309"/>
      <c r="D6" s="309"/>
      <c r="E6" s="309"/>
      <c r="F6" s="309"/>
      <c r="G6" s="309"/>
      <c r="H6" s="309"/>
      <c r="I6" s="321"/>
      <c r="J6" s="309"/>
      <c r="K6" s="309"/>
      <c r="L6" s="309"/>
    </row>
    <row r="7" spans="1:12" s="23" customFormat="1" ht="33" customHeight="1" x14ac:dyDescent="0.2">
      <c r="A7" s="24" t="s">
        <v>663</v>
      </c>
      <c r="B7" s="25" t="s">
        <v>664</v>
      </c>
      <c r="C7" s="30">
        <f>C8+C13</f>
        <v>58637500</v>
      </c>
      <c r="D7" s="30">
        <f>D8+D13</f>
        <v>21524066.719999999</v>
      </c>
      <c r="E7" s="14">
        <f t="shared" ref="E7:E69" si="0">IF(C7=0,0,D7/C7*100)</f>
        <v>36.706999309315705</v>
      </c>
      <c r="F7" s="30">
        <f>F8+F13</f>
        <v>256195994.00999999</v>
      </c>
      <c r="G7" s="95">
        <f>G8+G13</f>
        <v>263420557.36000001</v>
      </c>
      <c r="H7" s="30">
        <f>H8+H13</f>
        <v>103827707.52</v>
      </c>
      <c r="I7" s="14">
        <f t="shared" ref="I7:I88" si="1">IF(G7=0,0,H7/G7*100)</f>
        <v>39.415187850394425</v>
      </c>
      <c r="J7" s="30">
        <f>J8+J13</f>
        <v>322058057.36000001</v>
      </c>
      <c r="K7" s="30">
        <f>K8+K13</f>
        <v>125351774.24000001</v>
      </c>
      <c r="L7" s="15">
        <f>IF(J7=0,0,K7/J7*100)</f>
        <v>38.922104687441625</v>
      </c>
    </row>
    <row r="8" spans="1:12" s="23" customFormat="1" ht="32.450000000000003" customHeight="1" x14ac:dyDescent="0.2">
      <c r="A8" s="24" t="s">
        <v>665</v>
      </c>
      <c r="B8" s="25" t="s">
        <v>666</v>
      </c>
      <c r="C8" s="30">
        <f>SUM(C9:C12)</f>
        <v>39138144</v>
      </c>
      <c r="D8" s="30">
        <f>SUM(D9:D12)</f>
        <v>15181083.199999999</v>
      </c>
      <c r="E8" s="14">
        <f t="shared" si="0"/>
        <v>38.788459667377175</v>
      </c>
      <c r="F8" s="30">
        <f>SUM(F9:F12)</f>
        <v>0</v>
      </c>
      <c r="G8" s="30">
        <f>SUM(G9:G12)</f>
        <v>0</v>
      </c>
      <c r="H8" s="30">
        <f>SUM(H9:H12)</f>
        <v>0</v>
      </c>
      <c r="I8" s="14">
        <f t="shared" si="1"/>
        <v>0</v>
      </c>
      <c r="J8" s="30">
        <f>SUM(J9:J12)</f>
        <v>39138144</v>
      </c>
      <c r="K8" s="30">
        <f>SUM(K9:K12)</f>
        <v>15181083.199999999</v>
      </c>
      <c r="L8" s="15">
        <f>IF(J8=0,0,K8/J8*100)</f>
        <v>38.788459667377175</v>
      </c>
    </row>
    <row r="9" spans="1:12" ht="97.15" customHeight="1" x14ac:dyDescent="0.2">
      <c r="A9" s="174" t="s">
        <v>667</v>
      </c>
      <c r="B9" s="175" t="s">
        <v>50</v>
      </c>
      <c r="C9" s="89">
        <v>35771144</v>
      </c>
      <c r="D9" s="89">
        <v>14677301.029999999</v>
      </c>
      <c r="E9" s="16">
        <f t="shared" si="0"/>
        <v>41.031120027919712</v>
      </c>
      <c r="F9" s="89"/>
      <c r="G9" s="89"/>
      <c r="H9" s="89"/>
      <c r="I9" s="16">
        <f t="shared" si="1"/>
        <v>0</v>
      </c>
      <c r="J9" s="32">
        <f>C9+G9</f>
        <v>35771144</v>
      </c>
      <c r="K9" s="32">
        <f>D9+H9</f>
        <v>14677301.029999999</v>
      </c>
      <c r="L9" s="17">
        <f>IF(J9=0,0,K9/J9*100)</f>
        <v>41.031120027919712</v>
      </c>
    </row>
    <row r="10" spans="1:12" ht="45" customHeight="1" x14ac:dyDescent="0.2">
      <c r="A10" s="174" t="s">
        <v>670</v>
      </c>
      <c r="B10" s="175" t="s">
        <v>54</v>
      </c>
      <c r="C10" s="138">
        <v>1050000</v>
      </c>
      <c r="D10" s="213">
        <v>391779.33</v>
      </c>
      <c r="E10" s="16">
        <f t="shared" si="0"/>
        <v>37.31231714285714</v>
      </c>
      <c r="F10" s="32"/>
      <c r="G10" s="97"/>
      <c r="H10" s="32"/>
      <c r="I10" s="16">
        <f t="shared" si="1"/>
        <v>0</v>
      </c>
      <c r="J10" s="32">
        <f t="shared" ref="J10:J73" si="2">C10+G10</f>
        <v>1050000</v>
      </c>
      <c r="K10" s="32">
        <f>D10+H10</f>
        <v>391779.33</v>
      </c>
      <c r="L10" s="17">
        <f t="shared" ref="L10:L21" si="3">IF(J10=0,0,K10/J10*100)</f>
        <v>37.31231714285714</v>
      </c>
    </row>
    <row r="11" spans="1:12" ht="44.45" customHeight="1" x14ac:dyDescent="0.2">
      <c r="A11" s="174" t="s">
        <v>671</v>
      </c>
      <c r="B11" s="175" t="s">
        <v>515</v>
      </c>
      <c r="C11" s="138">
        <v>2267000</v>
      </c>
      <c r="D11" s="213">
        <v>112002.84</v>
      </c>
      <c r="E11" s="16">
        <f t="shared" si="0"/>
        <v>4.9405752095280109</v>
      </c>
      <c r="F11" s="32"/>
      <c r="G11" s="92"/>
      <c r="H11" s="32"/>
      <c r="I11" s="16">
        <f t="shared" si="1"/>
        <v>0</v>
      </c>
      <c r="J11" s="32">
        <f t="shared" si="2"/>
        <v>2267000</v>
      </c>
      <c r="K11" s="32">
        <f>D11+H11</f>
        <v>112002.84</v>
      </c>
      <c r="L11" s="17">
        <f t="shared" si="3"/>
        <v>4.9405752095280109</v>
      </c>
    </row>
    <row r="12" spans="1:12" ht="36" customHeight="1" x14ac:dyDescent="0.2">
      <c r="A12" s="174" t="s">
        <v>2</v>
      </c>
      <c r="B12" s="175" t="s">
        <v>32</v>
      </c>
      <c r="C12" s="138">
        <v>50000</v>
      </c>
      <c r="D12" s="213"/>
      <c r="E12" s="16">
        <f t="shared" si="0"/>
        <v>0</v>
      </c>
      <c r="F12" s="32"/>
      <c r="G12" s="92"/>
      <c r="H12" s="32"/>
      <c r="I12" s="16">
        <f t="shared" si="1"/>
        <v>0</v>
      </c>
      <c r="J12" s="32">
        <f t="shared" si="2"/>
        <v>50000</v>
      </c>
      <c r="K12" s="32">
        <f>D12+H12</f>
        <v>0</v>
      </c>
      <c r="L12" s="17">
        <f t="shared" si="3"/>
        <v>0</v>
      </c>
    </row>
    <row r="13" spans="1:12" s="23" customFormat="1" ht="74.45" customHeight="1" x14ac:dyDescent="0.2">
      <c r="A13" s="24" t="s">
        <v>668</v>
      </c>
      <c r="B13" s="26" t="s">
        <v>1</v>
      </c>
      <c r="C13" s="33">
        <f>SUM(C14:C19)</f>
        <v>19499356</v>
      </c>
      <c r="D13" s="33">
        <f>SUM(D14:D19)</f>
        <v>6342983.5199999996</v>
      </c>
      <c r="E13" s="14">
        <f t="shared" si="0"/>
        <v>32.52919491289866</v>
      </c>
      <c r="F13" s="33">
        <f>SUM(F14:F19)</f>
        <v>256195994.00999999</v>
      </c>
      <c r="G13" s="33">
        <f>SUM(G14:G19)</f>
        <v>263420557.36000001</v>
      </c>
      <c r="H13" s="33">
        <f>SUM(H14:H19)</f>
        <v>103827707.52</v>
      </c>
      <c r="I13" s="14">
        <f t="shared" si="1"/>
        <v>39.415187850394425</v>
      </c>
      <c r="J13" s="33">
        <f>SUM(J14:J19)</f>
        <v>282919913.36000001</v>
      </c>
      <c r="K13" s="33">
        <f>SUM(K14:K19)</f>
        <v>110170691.04000001</v>
      </c>
      <c r="L13" s="15">
        <f t="shared" si="3"/>
        <v>38.940592668644662</v>
      </c>
    </row>
    <row r="14" spans="1:12" ht="31.15" customHeight="1" x14ac:dyDescent="0.2">
      <c r="A14" s="174" t="s">
        <v>669</v>
      </c>
      <c r="B14" s="175" t="s">
        <v>51</v>
      </c>
      <c r="C14" s="89">
        <v>19499356</v>
      </c>
      <c r="D14" s="89">
        <v>6342983.5199999996</v>
      </c>
      <c r="E14" s="16">
        <f t="shared" si="0"/>
        <v>32.52919491289866</v>
      </c>
      <c r="F14" s="89">
        <v>121489149.01000001</v>
      </c>
      <c r="G14" s="89">
        <v>128713712.36</v>
      </c>
      <c r="H14" s="89">
        <v>56831055.149999999</v>
      </c>
      <c r="I14" s="16">
        <f t="shared" si="1"/>
        <v>44.153069714164523</v>
      </c>
      <c r="J14" s="32">
        <f t="shared" si="2"/>
        <v>148213068.36000001</v>
      </c>
      <c r="K14" s="32">
        <f t="shared" ref="K14:K21" si="4">D14+H14</f>
        <v>63174038.670000002</v>
      </c>
      <c r="L14" s="17">
        <f t="shared" si="3"/>
        <v>42.623797866834742</v>
      </c>
    </row>
    <row r="15" spans="1:12" ht="63" customHeight="1" x14ac:dyDescent="0.2">
      <c r="A15" s="174" t="s">
        <v>243</v>
      </c>
      <c r="B15" s="175" t="s">
        <v>456</v>
      </c>
      <c r="C15" s="89"/>
      <c r="D15" s="89"/>
      <c r="E15" s="16">
        <f t="shared" si="0"/>
        <v>0</v>
      </c>
      <c r="F15" s="89">
        <v>5500000</v>
      </c>
      <c r="G15" s="89">
        <v>5500000</v>
      </c>
      <c r="H15" s="89">
        <v>2639859</v>
      </c>
      <c r="I15" s="16">
        <f t="shared" si="1"/>
        <v>47.997436363636368</v>
      </c>
      <c r="J15" s="32">
        <f t="shared" si="2"/>
        <v>5500000</v>
      </c>
      <c r="K15" s="32">
        <f t="shared" si="4"/>
        <v>2639859</v>
      </c>
      <c r="L15" s="17">
        <f t="shared" si="3"/>
        <v>47.997436363636368</v>
      </c>
    </row>
    <row r="16" spans="1:12" ht="27" customHeight="1" x14ac:dyDescent="0.2">
      <c r="A16" s="177" t="s">
        <v>656</v>
      </c>
      <c r="B16" s="175" t="s">
        <v>49</v>
      </c>
      <c r="C16" s="89"/>
      <c r="D16" s="89"/>
      <c r="E16" s="16">
        <f t="shared" si="0"/>
        <v>0</v>
      </c>
      <c r="F16" s="89">
        <v>6500000</v>
      </c>
      <c r="G16" s="89">
        <v>6500000</v>
      </c>
      <c r="H16" s="89"/>
      <c r="I16" s="16">
        <f t="shared" si="1"/>
        <v>0</v>
      </c>
      <c r="J16" s="32">
        <f t="shared" si="2"/>
        <v>6500000</v>
      </c>
      <c r="K16" s="32">
        <f>D16+H16</f>
        <v>0</v>
      </c>
      <c r="L16" s="17">
        <f>IF(J16=0,0,K16/J16*100)</f>
        <v>0</v>
      </c>
    </row>
    <row r="17" spans="1:12" ht="25.9" customHeight="1" x14ac:dyDescent="0.2">
      <c r="A17" s="174" t="s">
        <v>586</v>
      </c>
      <c r="B17" s="175" t="s">
        <v>53</v>
      </c>
      <c r="C17" s="164"/>
      <c r="D17" s="89"/>
      <c r="E17" s="16">
        <f t="shared" si="0"/>
        <v>0</v>
      </c>
      <c r="F17" s="89">
        <v>60000000</v>
      </c>
      <c r="G17" s="89">
        <v>60000000</v>
      </c>
      <c r="H17" s="89">
        <v>16184172.01</v>
      </c>
      <c r="I17" s="16">
        <f t="shared" si="1"/>
        <v>26.973620016666665</v>
      </c>
      <c r="J17" s="32">
        <f t="shared" si="2"/>
        <v>60000000</v>
      </c>
      <c r="K17" s="32">
        <f t="shared" si="4"/>
        <v>16184172.01</v>
      </c>
      <c r="L17" s="17">
        <f t="shared" si="3"/>
        <v>26.973620016666665</v>
      </c>
    </row>
    <row r="18" spans="1:12" ht="35.25" customHeight="1" x14ac:dyDescent="0.2">
      <c r="A18" s="177" t="s">
        <v>657</v>
      </c>
      <c r="B18" s="175" t="s">
        <v>658</v>
      </c>
      <c r="C18" s="164"/>
      <c r="D18" s="89"/>
      <c r="E18" s="16">
        <f t="shared" si="0"/>
        <v>0</v>
      </c>
      <c r="F18" s="89">
        <v>8000000</v>
      </c>
      <c r="G18" s="89">
        <v>8000000</v>
      </c>
      <c r="H18" s="89"/>
      <c r="I18" s="16">
        <f t="shared" si="1"/>
        <v>0</v>
      </c>
      <c r="J18" s="32">
        <f t="shared" si="2"/>
        <v>8000000</v>
      </c>
      <c r="K18" s="32">
        <f>D18+H18</f>
        <v>0</v>
      </c>
      <c r="L18" s="17">
        <f>IF(J18=0,0,K18/J18*100)</f>
        <v>0</v>
      </c>
    </row>
    <row r="19" spans="1:12" ht="35.25" customHeight="1" x14ac:dyDescent="0.2">
      <c r="A19" s="177" t="s">
        <v>271</v>
      </c>
      <c r="B19" s="175" t="s">
        <v>588</v>
      </c>
      <c r="C19" s="164"/>
      <c r="D19" s="89"/>
      <c r="E19" s="16">
        <f t="shared" si="0"/>
        <v>0</v>
      </c>
      <c r="F19" s="89">
        <v>54706845</v>
      </c>
      <c r="G19" s="89">
        <v>54706845</v>
      </c>
      <c r="H19" s="89">
        <v>28172621.359999999</v>
      </c>
      <c r="I19" s="16">
        <f t="shared" si="1"/>
        <v>51.497433931713665</v>
      </c>
      <c r="J19" s="32">
        <f t="shared" si="2"/>
        <v>54706845</v>
      </c>
      <c r="K19" s="32">
        <f>D19+H19</f>
        <v>28172621.359999999</v>
      </c>
      <c r="L19" s="17">
        <f>IF(J19=0,0,K19/J19*100)</f>
        <v>51.497433931713665</v>
      </c>
    </row>
    <row r="20" spans="1:12" s="23" customFormat="1" ht="37.15" customHeight="1" x14ac:dyDescent="0.2">
      <c r="A20" s="24" t="s">
        <v>672</v>
      </c>
      <c r="B20" s="176" t="s">
        <v>601</v>
      </c>
      <c r="C20" s="30">
        <f>SUM(C21:C28)</f>
        <v>34571800</v>
      </c>
      <c r="D20" s="30">
        <f>SUM(D21:D28)</f>
        <v>22007054.73</v>
      </c>
      <c r="E20" s="14">
        <f t="shared" si="0"/>
        <v>63.656085971803613</v>
      </c>
      <c r="F20" s="30">
        <f>SUM(F21:F28)</f>
        <v>19090000</v>
      </c>
      <c r="G20" s="30">
        <f>SUM(G21:G28)</f>
        <v>19090000</v>
      </c>
      <c r="H20" s="30">
        <f>SUM(H21:H28)</f>
        <v>14301139.439999999</v>
      </c>
      <c r="I20" s="14">
        <f t="shared" si="1"/>
        <v>74.914297747511782</v>
      </c>
      <c r="J20" s="30">
        <f>SUM(J21:J28)</f>
        <v>53661800</v>
      </c>
      <c r="K20" s="30">
        <f>SUM(K21:K28)</f>
        <v>36308194.170000002</v>
      </c>
      <c r="L20" s="15">
        <f t="shared" si="3"/>
        <v>67.661155924698761</v>
      </c>
    </row>
    <row r="21" spans="1:12" s="23" customFormat="1" ht="37.15" customHeight="1" x14ac:dyDescent="0.2">
      <c r="A21" s="34" t="s">
        <v>101</v>
      </c>
      <c r="B21" s="175" t="s">
        <v>517</v>
      </c>
      <c r="C21" s="270">
        <v>50000</v>
      </c>
      <c r="D21" s="270">
        <v>0</v>
      </c>
      <c r="E21" s="16">
        <f t="shared" si="0"/>
        <v>0</v>
      </c>
      <c r="F21" s="31"/>
      <c r="G21" s="96"/>
      <c r="H21" s="31"/>
      <c r="I21" s="16">
        <f t="shared" si="1"/>
        <v>0</v>
      </c>
      <c r="J21" s="32">
        <f t="shared" si="2"/>
        <v>50000</v>
      </c>
      <c r="K21" s="32">
        <f t="shared" si="4"/>
        <v>0</v>
      </c>
      <c r="L21" s="17">
        <f t="shared" si="3"/>
        <v>0</v>
      </c>
    </row>
    <row r="22" spans="1:12" ht="44.45" customHeight="1" x14ac:dyDescent="0.2">
      <c r="A22" s="174" t="s">
        <v>673</v>
      </c>
      <c r="B22" s="175" t="s">
        <v>518</v>
      </c>
      <c r="C22" s="270">
        <v>1759200</v>
      </c>
      <c r="D22" s="270">
        <v>772945.75999999989</v>
      </c>
      <c r="E22" s="16">
        <f t="shared" si="0"/>
        <v>43.93734424738517</v>
      </c>
      <c r="F22" s="32"/>
      <c r="G22" s="97"/>
      <c r="H22" s="32"/>
      <c r="I22" s="16">
        <f t="shared" si="1"/>
        <v>0</v>
      </c>
      <c r="J22" s="32">
        <f t="shared" si="2"/>
        <v>1759200</v>
      </c>
      <c r="K22" s="32">
        <f t="shared" ref="K22:K28" si="5">D22+H22</f>
        <v>772945.75999999989</v>
      </c>
      <c r="L22" s="17">
        <f t="shared" ref="L22:L28" si="6">IF(J22=0,0,K22/J22*100)</f>
        <v>43.93734424738517</v>
      </c>
    </row>
    <row r="23" spans="1:12" ht="43.15" customHeight="1" x14ac:dyDescent="0.2">
      <c r="A23" s="34" t="s">
        <v>674</v>
      </c>
      <c r="B23" s="27" t="s">
        <v>52</v>
      </c>
      <c r="C23" s="270">
        <v>540000</v>
      </c>
      <c r="D23" s="270">
        <v>0</v>
      </c>
      <c r="E23" s="16">
        <f t="shared" si="0"/>
        <v>0</v>
      </c>
      <c r="F23" s="32"/>
      <c r="G23" s="97"/>
      <c r="H23" s="32"/>
      <c r="I23" s="16">
        <f t="shared" si="1"/>
        <v>0</v>
      </c>
      <c r="J23" s="32">
        <f t="shared" si="2"/>
        <v>540000</v>
      </c>
      <c r="K23" s="32">
        <f t="shared" si="5"/>
        <v>0</v>
      </c>
      <c r="L23" s="17">
        <f t="shared" si="6"/>
        <v>0</v>
      </c>
    </row>
    <row r="24" spans="1:12" ht="28.9" customHeight="1" x14ac:dyDescent="0.2">
      <c r="A24" s="34" t="s">
        <v>675</v>
      </c>
      <c r="B24" s="27" t="s">
        <v>130</v>
      </c>
      <c r="C24" s="270">
        <v>10174300</v>
      </c>
      <c r="D24" s="270">
        <v>4809151.7700000005</v>
      </c>
      <c r="E24" s="16">
        <f t="shared" si="0"/>
        <v>47.267642687949049</v>
      </c>
      <c r="F24" s="89">
        <v>1869000</v>
      </c>
      <c r="G24" s="89">
        <v>1869000</v>
      </c>
      <c r="H24" s="89">
        <v>598179.43999999994</v>
      </c>
      <c r="I24" s="16">
        <f t="shared" si="1"/>
        <v>32.005320492241843</v>
      </c>
      <c r="J24" s="32">
        <f t="shared" si="2"/>
        <v>12043300</v>
      </c>
      <c r="K24" s="32">
        <f t="shared" si="5"/>
        <v>5407331.2100000009</v>
      </c>
      <c r="L24" s="17">
        <f t="shared" si="6"/>
        <v>44.8990825604278</v>
      </c>
    </row>
    <row r="25" spans="1:12" ht="31.5" x14ac:dyDescent="0.2">
      <c r="A25" s="174" t="s">
        <v>37</v>
      </c>
      <c r="B25" s="175" t="s">
        <v>36</v>
      </c>
      <c r="C25" s="270">
        <v>430000</v>
      </c>
      <c r="D25" s="270">
        <v>48357.2</v>
      </c>
      <c r="E25" s="16">
        <f t="shared" si="0"/>
        <v>11.245860465116278</v>
      </c>
      <c r="F25" s="171">
        <v>170000</v>
      </c>
      <c r="G25" s="171">
        <v>170000</v>
      </c>
      <c r="H25" s="31"/>
      <c r="I25" s="16">
        <f t="shared" si="1"/>
        <v>0</v>
      </c>
      <c r="J25" s="32">
        <f t="shared" si="2"/>
        <v>600000</v>
      </c>
      <c r="K25" s="32">
        <f t="shared" si="5"/>
        <v>48357.2</v>
      </c>
      <c r="L25" s="17">
        <f t="shared" si="6"/>
        <v>8.0595333333333325</v>
      </c>
    </row>
    <row r="26" spans="1:12" ht="31.5" x14ac:dyDescent="0.2">
      <c r="A26" s="174" t="s">
        <v>197</v>
      </c>
      <c r="B26" s="175" t="s">
        <v>600</v>
      </c>
      <c r="C26" s="270">
        <v>20000</v>
      </c>
      <c r="D26" s="270">
        <v>0</v>
      </c>
      <c r="E26" s="16">
        <f t="shared" si="0"/>
        <v>0</v>
      </c>
      <c r="F26" s="31"/>
      <c r="G26" s="96"/>
      <c r="H26" s="31"/>
      <c r="I26" s="16">
        <f t="shared" si="1"/>
        <v>0</v>
      </c>
      <c r="J26" s="32">
        <f t="shared" si="2"/>
        <v>20000</v>
      </c>
      <c r="K26" s="32">
        <f t="shared" si="5"/>
        <v>0</v>
      </c>
      <c r="L26" s="17">
        <f t="shared" si="6"/>
        <v>0</v>
      </c>
    </row>
    <row r="27" spans="1:12" ht="38.450000000000003" customHeight="1" x14ac:dyDescent="0.2">
      <c r="A27" s="34" t="s">
        <v>676</v>
      </c>
      <c r="B27" s="27" t="s">
        <v>132</v>
      </c>
      <c r="C27" s="270">
        <v>30000</v>
      </c>
      <c r="D27" s="270">
        <v>0</v>
      </c>
      <c r="E27" s="16">
        <f t="shared" si="0"/>
        <v>0</v>
      </c>
      <c r="F27" s="31"/>
      <c r="G27" s="96"/>
      <c r="H27" s="31"/>
      <c r="I27" s="16">
        <f t="shared" si="1"/>
        <v>0</v>
      </c>
      <c r="J27" s="32">
        <f t="shared" si="2"/>
        <v>30000</v>
      </c>
      <c r="K27" s="32">
        <f t="shared" si="5"/>
        <v>0</v>
      </c>
      <c r="L27" s="17">
        <f t="shared" si="6"/>
        <v>0</v>
      </c>
    </row>
    <row r="28" spans="1:12" ht="57.6" customHeight="1" x14ac:dyDescent="0.2">
      <c r="A28" s="34" t="s">
        <v>677</v>
      </c>
      <c r="B28" s="27" t="s">
        <v>133</v>
      </c>
      <c r="C28" s="270">
        <v>21568300</v>
      </c>
      <c r="D28" s="270">
        <v>16376600</v>
      </c>
      <c r="E28" s="16">
        <f t="shared" si="0"/>
        <v>75.929025467932092</v>
      </c>
      <c r="F28" s="89">
        <v>17051000</v>
      </c>
      <c r="G28" s="89">
        <v>17051000</v>
      </c>
      <c r="H28" s="89">
        <v>13702960</v>
      </c>
      <c r="I28" s="16">
        <f t="shared" si="1"/>
        <v>80.364553398627649</v>
      </c>
      <c r="J28" s="32">
        <f t="shared" si="2"/>
        <v>38619300</v>
      </c>
      <c r="K28" s="32">
        <f t="shared" si="5"/>
        <v>30079560</v>
      </c>
      <c r="L28" s="17">
        <f t="shared" si="6"/>
        <v>77.887377554745939</v>
      </c>
    </row>
    <row r="29" spans="1:12" s="23" customFormat="1" ht="58.9" customHeight="1" x14ac:dyDescent="0.2">
      <c r="A29" s="24" t="s">
        <v>678</v>
      </c>
      <c r="B29" s="176" t="s">
        <v>602</v>
      </c>
      <c r="C29" s="30">
        <f>SUM(C30:C69)</f>
        <v>852399031</v>
      </c>
      <c r="D29" s="30">
        <f>SUM(D30:D69)</f>
        <v>399067834.45999998</v>
      </c>
      <c r="E29" s="14">
        <f t="shared" si="0"/>
        <v>46.817021130564846</v>
      </c>
      <c r="F29" s="30">
        <f>SUM(F30:F69)</f>
        <v>103400970</v>
      </c>
      <c r="G29" s="30">
        <f>SUM(G30:G69)</f>
        <v>119439660.55</v>
      </c>
      <c r="H29" s="30">
        <f>SUM(H30:H69)</f>
        <v>83372591.780000001</v>
      </c>
      <c r="I29" s="14">
        <f t="shared" si="1"/>
        <v>69.803105095981451</v>
      </c>
      <c r="J29" s="30">
        <f>SUM(J30:J69)</f>
        <v>971838691.54999995</v>
      </c>
      <c r="K29" s="30">
        <f>SUM(K30:K69)</f>
        <v>482440426.23999995</v>
      </c>
      <c r="L29" s="15">
        <f>IF(J29=0,0,K29/J29*100)</f>
        <v>49.642027060123375</v>
      </c>
    </row>
    <row r="30" spans="1:12" ht="69" customHeight="1" x14ac:dyDescent="0.2">
      <c r="A30" s="174" t="s">
        <v>3</v>
      </c>
      <c r="B30" s="175" t="s">
        <v>38</v>
      </c>
      <c r="C30" s="270">
        <v>14278339</v>
      </c>
      <c r="D30" s="270">
        <v>6769213.5</v>
      </c>
      <c r="E30" s="16">
        <f t="shared" si="0"/>
        <v>47.40897032911181</v>
      </c>
      <c r="F30" s="89">
        <v>15000</v>
      </c>
      <c r="G30" s="89">
        <v>317121.8</v>
      </c>
      <c r="H30" s="89">
        <v>302121.8</v>
      </c>
      <c r="I30" s="16">
        <f t="shared" si="1"/>
        <v>95.269956212407976</v>
      </c>
      <c r="J30" s="32">
        <f t="shared" si="2"/>
        <v>14595460.800000001</v>
      </c>
      <c r="K30" s="32">
        <f>D30+H30</f>
        <v>7071335.2999999998</v>
      </c>
      <c r="L30" s="17">
        <f>IF(J30=0,0,K30/J30*100)</f>
        <v>48.448866376318861</v>
      </c>
    </row>
    <row r="31" spans="1:12" ht="94.9" customHeight="1" x14ac:dyDescent="0.2">
      <c r="A31" s="174" t="s">
        <v>4</v>
      </c>
      <c r="B31" s="175" t="s">
        <v>553</v>
      </c>
      <c r="C31" s="270">
        <v>43747892</v>
      </c>
      <c r="D31" s="270">
        <v>17398088.309999999</v>
      </c>
      <c r="E31" s="16">
        <f t="shared" si="0"/>
        <v>39.768975177135388</v>
      </c>
      <c r="F31" s="89">
        <v>4000</v>
      </c>
      <c r="G31" s="89">
        <v>500914.15</v>
      </c>
      <c r="H31" s="89">
        <v>496914.15</v>
      </c>
      <c r="I31" s="16">
        <f t="shared" si="1"/>
        <v>99.201459970735499</v>
      </c>
      <c r="J31" s="32">
        <f t="shared" si="2"/>
        <v>44248806.149999999</v>
      </c>
      <c r="K31" s="32">
        <f t="shared" ref="K31:K68" si="7">D31+H31</f>
        <v>17895002.459999997</v>
      </c>
      <c r="L31" s="17">
        <f t="shared" ref="L31:L68" si="8">IF(J31=0,0,K31/J31*100)</f>
        <v>40.441774630794185</v>
      </c>
    </row>
    <row r="32" spans="1:12" ht="70.150000000000006" customHeight="1" x14ac:dyDescent="0.2">
      <c r="A32" s="174" t="s">
        <v>5</v>
      </c>
      <c r="B32" s="175" t="s">
        <v>554</v>
      </c>
      <c r="C32" s="270">
        <v>33677500</v>
      </c>
      <c r="D32" s="270">
        <v>14323484.18</v>
      </c>
      <c r="E32" s="16">
        <f t="shared" si="0"/>
        <v>42.531316695122854</v>
      </c>
      <c r="F32" s="89">
        <v>21000</v>
      </c>
      <c r="G32" s="89">
        <v>882200</v>
      </c>
      <c r="H32" s="89">
        <v>830956.16</v>
      </c>
      <c r="I32" s="16">
        <f t="shared" si="1"/>
        <v>94.191357968714584</v>
      </c>
      <c r="J32" s="32">
        <f t="shared" si="2"/>
        <v>34559700</v>
      </c>
      <c r="K32" s="32">
        <f t="shared" si="7"/>
        <v>15154440.34</v>
      </c>
      <c r="L32" s="17">
        <f t="shared" si="8"/>
        <v>43.850034404233831</v>
      </c>
    </row>
    <row r="33" spans="1:12" ht="80.45" customHeight="1" x14ac:dyDescent="0.2">
      <c r="A33" s="174" t="s">
        <v>6</v>
      </c>
      <c r="B33" s="175" t="s">
        <v>555</v>
      </c>
      <c r="C33" s="270">
        <v>20523900</v>
      </c>
      <c r="D33" s="270">
        <v>8982046.1600000001</v>
      </c>
      <c r="E33" s="16">
        <f t="shared" si="0"/>
        <v>43.763837087493116</v>
      </c>
      <c r="F33" s="89">
        <v>436000</v>
      </c>
      <c r="G33" s="89">
        <v>1107209.19</v>
      </c>
      <c r="H33" s="89">
        <v>499808.19</v>
      </c>
      <c r="I33" s="16">
        <f t="shared" si="1"/>
        <v>45.1412609752634</v>
      </c>
      <c r="J33" s="32">
        <f t="shared" si="2"/>
        <v>21631109.190000001</v>
      </c>
      <c r="K33" s="32">
        <f t="shared" si="7"/>
        <v>9481854.3499999996</v>
      </c>
      <c r="L33" s="17">
        <f t="shared" si="8"/>
        <v>43.834341857898963</v>
      </c>
    </row>
    <row r="34" spans="1:12" ht="67.900000000000006" customHeight="1" x14ac:dyDescent="0.2">
      <c r="A34" s="174" t="s">
        <v>7</v>
      </c>
      <c r="B34" s="175" t="s">
        <v>556</v>
      </c>
      <c r="C34" s="270">
        <v>9888600</v>
      </c>
      <c r="D34" s="270">
        <v>5753332.6200000001</v>
      </c>
      <c r="E34" s="16">
        <f t="shared" si="0"/>
        <v>58.181467750743273</v>
      </c>
      <c r="F34" s="89"/>
      <c r="G34" s="89"/>
      <c r="H34" s="89"/>
      <c r="I34" s="16">
        <f t="shared" si="1"/>
        <v>0</v>
      </c>
      <c r="J34" s="32">
        <f t="shared" si="2"/>
        <v>9888600</v>
      </c>
      <c r="K34" s="32">
        <f t="shared" si="7"/>
        <v>5753332.6200000001</v>
      </c>
      <c r="L34" s="17">
        <f t="shared" si="8"/>
        <v>58.181467750743273</v>
      </c>
    </row>
    <row r="35" spans="1:12" ht="93.6" customHeight="1" x14ac:dyDescent="0.2">
      <c r="A35" s="174" t="s">
        <v>8</v>
      </c>
      <c r="B35" s="175" t="s">
        <v>557</v>
      </c>
      <c r="C35" s="270">
        <v>42037900</v>
      </c>
      <c r="D35" s="270">
        <v>23522954.449999999</v>
      </c>
      <c r="E35" s="16">
        <f t="shared" si="0"/>
        <v>55.956540288644298</v>
      </c>
      <c r="F35" s="89"/>
      <c r="G35" s="89"/>
      <c r="H35" s="89"/>
      <c r="I35" s="16">
        <f t="shared" si="1"/>
        <v>0</v>
      </c>
      <c r="J35" s="32">
        <f t="shared" si="2"/>
        <v>42037900</v>
      </c>
      <c r="K35" s="32">
        <f t="shared" si="7"/>
        <v>23522954.449999999</v>
      </c>
      <c r="L35" s="17">
        <f t="shared" si="8"/>
        <v>55.956540288644298</v>
      </c>
    </row>
    <row r="36" spans="1:12" ht="63" customHeight="1" x14ac:dyDescent="0.2">
      <c r="A36" s="174" t="s">
        <v>9</v>
      </c>
      <c r="B36" s="175" t="s">
        <v>558</v>
      </c>
      <c r="C36" s="270">
        <v>23320700</v>
      </c>
      <c r="D36" s="270">
        <v>13529246.18</v>
      </c>
      <c r="E36" s="16">
        <f t="shared" si="0"/>
        <v>58.013894008327362</v>
      </c>
      <c r="F36" s="89"/>
      <c r="G36" s="89"/>
      <c r="H36" s="89"/>
      <c r="I36" s="16">
        <f t="shared" si="1"/>
        <v>0</v>
      </c>
      <c r="J36" s="32">
        <f t="shared" si="2"/>
        <v>23320700</v>
      </c>
      <c r="K36" s="32">
        <f t="shared" si="7"/>
        <v>13529246.18</v>
      </c>
      <c r="L36" s="17">
        <f t="shared" si="8"/>
        <v>58.013894008327362</v>
      </c>
    </row>
    <row r="37" spans="1:12" ht="82.9" customHeight="1" x14ac:dyDescent="0.2">
      <c r="A37" s="174" t="s">
        <v>10</v>
      </c>
      <c r="B37" s="175" t="s">
        <v>559</v>
      </c>
      <c r="C37" s="270">
        <v>5725100</v>
      </c>
      <c r="D37" s="270">
        <v>2616230.7799999998</v>
      </c>
      <c r="E37" s="16">
        <f t="shared" si="0"/>
        <v>45.697556025222262</v>
      </c>
      <c r="F37" s="89"/>
      <c r="G37" s="89"/>
      <c r="H37" s="89"/>
      <c r="I37" s="16">
        <f t="shared" si="1"/>
        <v>0</v>
      </c>
      <c r="J37" s="32">
        <f t="shared" si="2"/>
        <v>5725100</v>
      </c>
      <c r="K37" s="32">
        <f t="shared" si="7"/>
        <v>2616230.7799999998</v>
      </c>
      <c r="L37" s="17">
        <f t="shared" si="8"/>
        <v>45.697556025222262</v>
      </c>
    </row>
    <row r="38" spans="1:12" ht="110.25" x14ac:dyDescent="0.2">
      <c r="A38" s="177" t="s">
        <v>392</v>
      </c>
      <c r="B38" s="271" t="s">
        <v>391</v>
      </c>
      <c r="C38" s="270">
        <v>256200</v>
      </c>
      <c r="D38" s="270">
        <v>256200</v>
      </c>
      <c r="E38" s="16">
        <f t="shared" si="0"/>
        <v>100</v>
      </c>
      <c r="F38" s="89"/>
      <c r="G38" s="89"/>
      <c r="H38" s="89"/>
      <c r="I38" s="16">
        <f t="shared" si="1"/>
        <v>0</v>
      </c>
      <c r="J38" s="32">
        <f t="shared" si="2"/>
        <v>256200</v>
      </c>
      <c r="K38" s="32">
        <f>D38+H38</f>
        <v>256200</v>
      </c>
      <c r="L38" s="17">
        <f>IF(J38=0,0,K38/J38*100)</f>
        <v>100</v>
      </c>
    </row>
    <row r="39" spans="1:12" ht="63" customHeight="1" x14ac:dyDescent="0.2">
      <c r="A39" s="174" t="s">
        <v>11</v>
      </c>
      <c r="B39" s="175" t="s">
        <v>134</v>
      </c>
      <c r="C39" s="270">
        <v>54926300</v>
      </c>
      <c r="D39" s="270">
        <v>28005555.859999999</v>
      </c>
      <c r="E39" s="16">
        <f t="shared" si="0"/>
        <v>50.987515743823998</v>
      </c>
      <c r="F39" s="89">
        <v>40300</v>
      </c>
      <c r="G39" s="89">
        <v>73300</v>
      </c>
      <c r="H39" s="89">
        <v>26990</v>
      </c>
      <c r="I39" s="16">
        <f t="shared" si="1"/>
        <v>36.821282401091402</v>
      </c>
      <c r="J39" s="32">
        <f t="shared" si="2"/>
        <v>54999600</v>
      </c>
      <c r="K39" s="32">
        <f t="shared" si="7"/>
        <v>28032545.859999999</v>
      </c>
      <c r="L39" s="17">
        <f t="shared" si="8"/>
        <v>50.968635880988224</v>
      </c>
    </row>
    <row r="40" spans="1:12" ht="77.45" customHeight="1" x14ac:dyDescent="0.2">
      <c r="A40" s="174" t="s">
        <v>12</v>
      </c>
      <c r="B40" s="175" t="s">
        <v>13</v>
      </c>
      <c r="C40" s="270">
        <v>312914300</v>
      </c>
      <c r="D40" s="270">
        <v>137246143.64000005</v>
      </c>
      <c r="E40" s="16">
        <f t="shared" si="0"/>
        <v>43.860617312791405</v>
      </c>
      <c r="F40" s="89">
        <v>21725300</v>
      </c>
      <c r="G40" s="89">
        <v>33387243.620000001</v>
      </c>
      <c r="H40" s="89">
        <v>16846810.239999998</v>
      </c>
      <c r="I40" s="16">
        <f t="shared" si="1"/>
        <v>50.458823231242221</v>
      </c>
      <c r="J40" s="32">
        <f t="shared" si="2"/>
        <v>346301543.62</v>
      </c>
      <c r="K40" s="32">
        <f t="shared" si="7"/>
        <v>154092953.88000005</v>
      </c>
      <c r="L40" s="17">
        <f t="shared" si="8"/>
        <v>44.496756286217348</v>
      </c>
    </row>
    <row r="41" spans="1:12" ht="79.900000000000006" customHeight="1" x14ac:dyDescent="0.2">
      <c r="A41" s="174" t="s">
        <v>14</v>
      </c>
      <c r="B41" s="175" t="s">
        <v>291</v>
      </c>
      <c r="C41" s="270">
        <v>37211900</v>
      </c>
      <c r="D41" s="270">
        <v>21561438.399999999</v>
      </c>
      <c r="E41" s="16">
        <f t="shared" si="0"/>
        <v>57.942320601742992</v>
      </c>
      <c r="F41" s="89"/>
      <c r="G41" s="89"/>
      <c r="H41" s="89"/>
      <c r="I41" s="16">
        <f t="shared" si="1"/>
        <v>0</v>
      </c>
      <c r="J41" s="32">
        <f t="shared" si="2"/>
        <v>37211900</v>
      </c>
      <c r="K41" s="32">
        <f t="shared" si="7"/>
        <v>21561438.399999999</v>
      </c>
      <c r="L41" s="17">
        <f t="shared" si="8"/>
        <v>57.942320601742992</v>
      </c>
    </row>
    <row r="42" spans="1:12" ht="61.15" customHeight="1" x14ac:dyDescent="0.2">
      <c r="A42" s="174" t="s">
        <v>292</v>
      </c>
      <c r="B42" s="175" t="s">
        <v>293</v>
      </c>
      <c r="C42" s="270">
        <v>16626400</v>
      </c>
      <c r="D42" s="270">
        <v>8200439.5499999998</v>
      </c>
      <c r="E42" s="16">
        <f t="shared" si="0"/>
        <v>49.321798765818215</v>
      </c>
      <c r="F42" s="89">
        <v>1500000</v>
      </c>
      <c r="G42" s="89">
        <v>2008952</v>
      </c>
      <c r="H42" s="89">
        <v>1130502.1399999999</v>
      </c>
      <c r="I42" s="16">
        <f t="shared" si="1"/>
        <v>56.273228031331755</v>
      </c>
      <c r="J42" s="32">
        <f t="shared" si="2"/>
        <v>18635352</v>
      </c>
      <c r="K42" s="32">
        <f t="shared" si="7"/>
        <v>9330941.6899999995</v>
      </c>
      <c r="L42" s="17">
        <f t="shared" si="8"/>
        <v>50.071185615383065</v>
      </c>
    </row>
    <row r="43" spans="1:12" ht="57" customHeight="1" x14ac:dyDescent="0.2">
      <c r="A43" s="174" t="s">
        <v>468</v>
      </c>
      <c r="B43" s="175" t="s">
        <v>18</v>
      </c>
      <c r="C43" s="270">
        <v>2888800</v>
      </c>
      <c r="D43" s="270">
        <v>1703400</v>
      </c>
      <c r="E43" s="16">
        <f t="shared" si="0"/>
        <v>58.965660481860979</v>
      </c>
      <c r="F43" s="89"/>
      <c r="G43" s="99"/>
      <c r="H43" s="89"/>
      <c r="I43" s="16">
        <f t="shared" si="1"/>
        <v>0</v>
      </c>
      <c r="J43" s="32">
        <f t="shared" si="2"/>
        <v>2888800</v>
      </c>
      <c r="K43" s="32">
        <f t="shared" si="7"/>
        <v>1703400</v>
      </c>
      <c r="L43" s="17">
        <f t="shared" si="8"/>
        <v>58.965660481860979</v>
      </c>
    </row>
    <row r="44" spans="1:12" ht="48.6" customHeight="1" x14ac:dyDescent="0.2">
      <c r="A44" s="174" t="s">
        <v>679</v>
      </c>
      <c r="B44" s="175" t="s">
        <v>135</v>
      </c>
      <c r="C44" s="270">
        <v>20847100</v>
      </c>
      <c r="D44" s="270">
        <v>9606313.1399999987</v>
      </c>
      <c r="E44" s="16">
        <f t="shared" si="0"/>
        <v>46.079853504804021</v>
      </c>
      <c r="F44" s="89">
        <v>7849500</v>
      </c>
      <c r="G44" s="89">
        <v>7865300</v>
      </c>
      <c r="H44" s="89">
        <v>3857781.14</v>
      </c>
      <c r="I44" s="16">
        <f t="shared" si="1"/>
        <v>49.048111832987935</v>
      </c>
      <c r="J44" s="32">
        <f t="shared" si="2"/>
        <v>28712400</v>
      </c>
      <c r="K44" s="32">
        <f t="shared" si="7"/>
        <v>13464094.279999999</v>
      </c>
      <c r="L44" s="17">
        <f t="shared" si="8"/>
        <v>46.89296011479361</v>
      </c>
    </row>
    <row r="45" spans="1:12" ht="46.9" customHeight="1" x14ac:dyDescent="0.2">
      <c r="A45" s="174" t="s">
        <v>561</v>
      </c>
      <c r="B45" s="175" t="s">
        <v>560</v>
      </c>
      <c r="C45" s="270">
        <v>2912200</v>
      </c>
      <c r="D45" s="270">
        <v>1001022.67</v>
      </c>
      <c r="E45" s="16">
        <f t="shared" si="0"/>
        <v>34.373417691092648</v>
      </c>
      <c r="F45" s="89"/>
      <c r="G45" s="99"/>
      <c r="H45" s="32"/>
      <c r="I45" s="16">
        <f t="shared" si="1"/>
        <v>0</v>
      </c>
      <c r="J45" s="32">
        <f t="shared" si="2"/>
        <v>2912200</v>
      </c>
      <c r="K45" s="32">
        <f t="shared" si="7"/>
        <v>1001022.67</v>
      </c>
      <c r="L45" s="17">
        <f t="shared" si="8"/>
        <v>34.373417691092648</v>
      </c>
    </row>
    <row r="46" spans="1:12" ht="32.450000000000003" customHeight="1" x14ac:dyDescent="0.2">
      <c r="A46" s="174" t="s">
        <v>19</v>
      </c>
      <c r="B46" s="175" t="s">
        <v>517</v>
      </c>
      <c r="C46" s="270">
        <v>5040000</v>
      </c>
      <c r="D46" s="270">
        <v>1172799.73</v>
      </c>
      <c r="E46" s="16">
        <f t="shared" si="0"/>
        <v>23.269835912698412</v>
      </c>
      <c r="F46" s="89">
        <v>2800000</v>
      </c>
      <c r="G46" s="89">
        <v>2800000</v>
      </c>
      <c r="H46" s="32"/>
      <c r="I46" s="16">
        <f t="shared" si="1"/>
        <v>0</v>
      </c>
      <c r="J46" s="32">
        <f t="shared" si="2"/>
        <v>7840000</v>
      </c>
      <c r="K46" s="32">
        <f t="shared" si="7"/>
        <v>1172799.73</v>
      </c>
      <c r="L46" s="17">
        <f t="shared" si="8"/>
        <v>14.959180229591837</v>
      </c>
    </row>
    <row r="47" spans="1:12" ht="63" x14ac:dyDescent="0.2">
      <c r="A47" s="177" t="s">
        <v>393</v>
      </c>
      <c r="B47" s="271" t="s">
        <v>394</v>
      </c>
      <c r="C47" s="270">
        <v>20000</v>
      </c>
      <c r="D47" s="270">
        <v>3339.8199999999997</v>
      </c>
      <c r="E47" s="16">
        <f t="shared" si="0"/>
        <v>16.699099999999998</v>
      </c>
      <c r="F47" s="89"/>
      <c r="G47" s="89"/>
      <c r="H47" s="32"/>
      <c r="I47" s="16">
        <f t="shared" si="1"/>
        <v>0</v>
      </c>
      <c r="J47" s="32">
        <f t="shared" si="2"/>
        <v>20000</v>
      </c>
      <c r="K47" s="32">
        <f>D47+H47</f>
        <v>3339.8199999999997</v>
      </c>
      <c r="L47" s="17">
        <f>IF(J47=0,0,K47/J47*100)</f>
        <v>16.699099999999998</v>
      </c>
    </row>
    <row r="48" spans="1:12" ht="78.75" x14ac:dyDescent="0.2">
      <c r="A48" s="177" t="s">
        <v>395</v>
      </c>
      <c r="B48" s="271" t="s">
        <v>397</v>
      </c>
      <c r="C48" s="270">
        <v>984000</v>
      </c>
      <c r="D48" s="270">
        <v>0</v>
      </c>
      <c r="E48" s="16">
        <f t="shared" si="0"/>
        <v>0</v>
      </c>
      <c r="F48" s="89">
        <v>1716000</v>
      </c>
      <c r="G48" s="89">
        <v>1716000</v>
      </c>
      <c r="H48" s="32"/>
      <c r="I48" s="16">
        <f t="shared" si="1"/>
        <v>0</v>
      </c>
      <c r="J48" s="32">
        <f t="shared" si="2"/>
        <v>2700000</v>
      </c>
      <c r="K48" s="32">
        <f>D48+H48</f>
        <v>0</v>
      </c>
      <c r="L48" s="17">
        <f>IF(J48=0,0,K48/J48*100)</f>
        <v>0</v>
      </c>
    </row>
    <row r="49" spans="1:12" ht="78.75" x14ac:dyDescent="0.2">
      <c r="A49" s="177" t="s">
        <v>396</v>
      </c>
      <c r="B49" s="271" t="s">
        <v>398</v>
      </c>
      <c r="C49" s="270">
        <v>992500</v>
      </c>
      <c r="D49" s="270">
        <v>0</v>
      </c>
      <c r="E49" s="16">
        <f t="shared" si="0"/>
        <v>0</v>
      </c>
      <c r="F49" s="89">
        <v>7673300</v>
      </c>
      <c r="G49" s="89">
        <v>7673300</v>
      </c>
      <c r="H49" s="32"/>
      <c r="I49" s="16">
        <f t="shared" si="1"/>
        <v>0</v>
      </c>
      <c r="J49" s="32">
        <f t="shared" si="2"/>
        <v>8665800</v>
      </c>
      <c r="K49" s="32">
        <f>D49+H49</f>
        <v>0</v>
      </c>
      <c r="L49" s="17">
        <f>IF(J49=0,0,K49/J49*100)</f>
        <v>0</v>
      </c>
    </row>
    <row r="50" spans="1:12" ht="126" x14ac:dyDescent="0.2">
      <c r="A50" s="177" t="s">
        <v>343</v>
      </c>
      <c r="B50" s="226" t="s">
        <v>349</v>
      </c>
      <c r="C50" s="270">
        <v>5800</v>
      </c>
      <c r="D50" s="270">
        <v>0</v>
      </c>
      <c r="E50" s="16">
        <f t="shared" si="0"/>
        <v>0</v>
      </c>
      <c r="F50" s="32">
        <v>131400</v>
      </c>
      <c r="G50" s="97">
        <v>131400</v>
      </c>
      <c r="H50" s="32"/>
      <c r="I50" s="16">
        <f t="shared" si="1"/>
        <v>0</v>
      </c>
      <c r="J50" s="32">
        <f t="shared" si="2"/>
        <v>137200</v>
      </c>
      <c r="K50" s="32">
        <f t="shared" si="7"/>
        <v>0</v>
      </c>
      <c r="L50" s="17">
        <f t="shared" si="8"/>
        <v>0</v>
      </c>
    </row>
    <row r="51" spans="1:12" ht="110.25" x14ac:dyDescent="0.2">
      <c r="A51" s="177" t="s">
        <v>344</v>
      </c>
      <c r="B51" s="225" t="s">
        <v>348</v>
      </c>
      <c r="C51" s="270"/>
      <c r="D51" s="270"/>
      <c r="E51" s="16">
        <f t="shared" si="0"/>
        <v>0</v>
      </c>
      <c r="F51" s="89">
        <v>319600</v>
      </c>
      <c r="G51" s="89">
        <v>319600</v>
      </c>
      <c r="H51" s="89"/>
      <c r="I51" s="16">
        <f t="shared" si="1"/>
        <v>0</v>
      </c>
      <c r="J51" s="32">
        <f t="shared" si="2"/>
        <v>319600</v>
      </c>
      <c r="K51" s="32">
        <f t="shared" si="7"/>
        <v>0</v>
      </c>
      <c r="L51" s="17">
        <f t="shared" si="8"/>
        <v>0</v>
      </c>
    </row>
    <row r="52" spans="1:12" ht="60.6" customHeight="1" x14ac:dyDescent="0.2">
      <c r="A52" s="174" t="s">
        <v>239</v>
      </c>
      <c r="B52" s="175" t="s">
        <v>562</v>
      </c>
      <c r="C52" s="270">
        <v>1500000</v>
      </c>
      <c r="D52" s="270">
        <v>139352.79999999999</v>
      </c>
      <c r="E52" s="16">
        <f t="shared" si="0"/>
        <v>9.2901866666666653</v>
      </c>
      <c r="F52" s="32"/>
      <c r="G52" s="97"/>
      <c r="H52" s="32"/>
      <c r="I52" s="16">
        <f t="shared" si="1"/>
        <v>0</v>
      </c>
      <c r="J52" s="32">
        <f t="shared" si="2"/>
        <v>1500000</v>
      </c>
      <c r="K52" s="32">
        <f t="shared" si="7"/>
        <v>139352.79999999999</v>
      </c>
      <c r="L52" s="17">
        <f t="shared" si="8"/>
        <v>9.2901866666666653</v>
      </c>
    </row>
    <row r="53" spans="1:12" ht="63" x14ac:dyDescent="0.2">
      <c r="A53" s="174" t="s">
        <v>533</v>
      </c>
      <c r="B53" s="175" t="s">
        <v>456</v>
      </c>
      <c r="C53" s="270">
        <v>1256600</v>
      </c>
      <c r="D53" s="270">
        <v>489478.65</v>
      </c>
      <c r="E53" s="16">
        <f t="shared" si="0"/>
        <v>38.952622155021487</v>
      </c>
      <c r="F53" s="32"/>
      <c r="G53" s="97">
        <v>49106.31</v>
      </c>
      <c r="H53" s="32">
        <v>49106.31</v>
      </c>
      <c r="I53" s="16">
        <f t="shared" si="1"/>
        <v>100</v>
      </c>
      <c r="J53" s="32">
        <f t="shared" si="2"/>
        <v>1305706.31</v>
      </c>
      <c r="K53" s="32">
        <f t="shared" si="7"/>
        <v>538584.96</v>
      </c>
      <c r="L53" s="17">
        <f t="shared" si="8"/>
        <v>41.2485530532513</v>
      </c>
    </row>
    <row r="54" spans="1:12" ht="61.9" customHeight="1" x14ac:dyDescent="0.2">
      <c r="A54" s="174" t="s">
        <v>622</v>
      </c>
      <c r="B54" s="175" t="s">
        <v>84</v>
      </c>
      <c r="C54" s="270">
        <v>7500000</v>
      </c>
      <c r="D54" s="270">
        <v>1683555.03</v>
      </c>
      <c r="E54" s="16">
        <f t="shared" si="0"/>
        <v>22.447400399999999</v>
      </c>
      <c r="F54" s="32"/>
      <c r="G54" s="97"/>
      <c r="H54" s="32"/>
      <c r="I54" s="16">
        <f t="shared" si="1"/>
        <v>0</v>
      </c>
      <c r="J54" s="32">
        <f t="shared" si="2"/>
        <v>7500000</v>
      </c>
      <c r="K54" s="32">
        <f t="shared" si="7"/>
        <v>1683555.03</v>
      </c>
      <c r="L54" s="17">
        <f t="shared" si="8"/>
        <v>22.447400399999999</v>
      </c>
    </row>
    <row r="55" spans="1:12" ht="47.45" customHeight="1" x14ac:dyDescent="0.2">
      <c r="A55" s="174" t="s">
        <v>623</v>
      </c>
      <c r="B55" s="175" t="s">
        <v>85</v>
      </c>
      <c r="C55" s="270">
        <v>2452000</v>
      </c>
      <c r="D55" s="270">
        <v>329045.64</v>
      </c>
      <c r="E55" s="16">
        <f t="shared" si="0"/>
        <v>13.41947960848287</v>
      </c>
      <c r="F55" s="32"/>
      <c r="G55" s="97"/>
      <c r="H55" s="32"/>
      <c r="I55" s="16">
        <f t="shared" si="1"/>
        <v>0</v>
      </c>
      <c r="J55" s="32">
        <f t="shared" si="2"/>
        <v>2452000</v>
      </c>
      <c r="K55" s="32">
        <f t="shared" si="7"/>
        <v>329045.64</v>
      </c>
      <c r="L55" s="17">
        <f t="shared" si="8"/>
        <v>13.41947960848287</v>
      </c>
    </row>
    <row r="56" spans="1:12" ht="48" customHeight="1" x14ac:dyDescent="0.2">
      <c r="A56" s="174" t="s">
        <v>624</v>
      </c>
      <c r="B56" s="175" t="s">
        <v>86</v>
      </c>
      <c r="C56" s="270">
        <v>8169700</v>
      </c>
      <c r="D56" s="270">
        <v>3724979.3200000008</v>
      </c>
      <c r="E56" s="16">
        <f t="shared" si="0"/>
        <v>45.595056366818866</v>
      </c>
      <c r="F56" s="89"/>
      <c r="G56" s="89"/>
      <c r="H56" s="89"/>
      <c r="I56" s="16">
        <f t="shared" si="1"/>
        <v>0</v>
      </c>
      <c r="J56" s="32">
        <f t="shared" si="2"/>
        <v>8169700</v>
      </c>
      <c r="K56" s="32">
        <f t="shared" si="7"/>
        <v>3724979.3200000008</v>
      </c>
      <c r="L56" s="17">
        <f t="shared" si="8"/>
        <v>45.595056366818866</v>
      </c>
    </row>
    <row r="57" spans="1:12" ht="46.15" customHeight="1" x14ac:dyDescent="0.2">
      <c r="A57" s="174" t="s">
        <v>625</v>
      </c>
      <c r="B57" s="175" t="s">
        <v>87</v>
      </c>
      <c r="C57" s="270">
        <v>2928000</v>
      </c>
      <c r="D57" s="270">
        <v>765034.25999999989</v>
      </c>
      <c r="E57" s="16">
        <f t="shared" si="0"/>
        <v>26.128219262295076</v>
      </c>
      <c r="F57" s="89"/>
      <c r="G57" s="89"/>
      <c r="H57" s="89"/>
      <c r="I57" s="16">
        <f t="shared" si="1"/>
        <v>0</v>
      </c>
      <c r="J57" s="32">
        <f t="shared" si="2"/>
        <v>2928000</v>
      </c>
      <c r="K57" s="32">
        <f t="shared" si="7"/>
        <v>765034.25999999989</v>
      </c>
      <c r="L57" s="17">
        <f t="shared" si="8"/>
        <v>26.128219262295076</v>
      </c>
    </row>
    <row r="58" spans="1:12" ht="52.15" customHeight="1" x14ac:dyDescent="0.2">
      <c r="A58" s="174" t="s">
        <v>626</v>
      </c>
      <c r="B58" s="175" t="s">
        <v>88</v>
      </c>
      <c r="C58" s="270">
        <v>31973600</v>
      </c>
      <c r="D58" s="270">
        <v>14005487.6</v>
      </c>
      <c r="E58" s="16">
        <f t="shared" si="0"/>
        <v>43.8032864613306</v>
      </c>
      <c r="F58" s="89"/>
      <c r="G58" s="89">
        <v>168443.48</v>
      </c>
      <c r="H58" s="89">
        <v>162031.65</v>
      </c>
      <c r="I58" s="16">
        <f t="shared" si="1"/>
        <v>96.193482822843592</v>
      </c>
      <c r="J58" s="32">
        <f t="shared" si="2"/>
        <v>32142043.48</v>
      </c>
      <c r="K58" s="32">
        <f t="shared" si="7"/>
        <v>14167519.25</v>
      </c>
      <c r="L58" s="17">
        <f t="shared" si="8"/>
        <v>44.07784234009754</v>
      </c>
    </row>
    <row r="59" spans="1:12" ht="51.6" customHeight="1" x14ac:dyDescent="0.2">
      <c r="A59" s="174" t="s">
        <v>627</v>
      </c>
      <c r="B59" s="175" t="s">
        <v>534</v>
      </c>
      <c r="C59" s="270">
        <v>38195900</v>
      </c>
      <c r="D59" s="270">
        <v>17296747.559999999</v>
      </c>
      <c r="E59" s="16">
        <f t="shared" si="0"/>
        <v>45.284304231606001</v>
      </c>
      <c r="F59" s="89"/>
      <c r="G59" s="89"/>
      <c r="H59" s="89"/>
      <c r="I59" s="16">
        <f t="shared" si="1"/>
        <v>0</v>
      </c>
      <c r="J59" s="32">
        <f t="shared" si="2"/>
        <v>38195900</v>
      </c>
      <c r="K59" s="32">
        <f t="shared" si="7"/>
        <v>17296747.559999999</v>
      </c>
      <c r="L59" s="17">
        <f t="shared" si="8"/>
        <v>45.284304231606001</v>
      </c>
    </row>
    <row r="60" spans="1:12" ht="31.5" x14ac:dyDescent="0.2">
      <c r="A60" s="174" t="s">
        <v>628</v>
      </c>
      <c r="B60" s="175" t="s">
        <v>535</v>
      </c>
      <c r="C60" s="270">
        <v>25421700</v>
      </c>
      <c r="D60" s="270">
        <v>10269122.989999998</v>
      </c>
      <c r="E60" s="16">
        <f t="shared" si="0"/>
        <v>40.395107290228424</v>
      </c>
      <c r="F60" s="89"/>
      <c r="G60" s="89">
        <v>1270000</v>
      </c>
      <c r="H60" s="89"/>
      <c r="I60" s="16">
        <f t="shared" si="1"/>
        <v>0</v>
      </c>
      <c r="J60" s="32">
        <f t="shared" si="2"/>
        <v>26691700</v>
      </c>
      <c r="K60" s="32">
        <f t="shared" si="7"/>
        <v>10269122.989999998</v>
      </c>
      <c r="L60" s="17">
        <f t="shared" si="8"/>
        <v>38.473094594948989</v>
      </c>
    </row>
    <row r="61" spans="1:12" ht="31.5" x14ac:dyDescent="0.2">
      <c r="A61" s="177" t="s">
        <v>345</v>
      </c>
      <c r="B61" s="175" t="s">
        <v>346</v>
      </c>
      <c r="C61" s="270">
        <v>488000</v>
      </c>
      <c r="D61" s="270">
        <v>0</v>
      </c>
      <c r="E61" s="16">
        <f t="shared" si="0"/>
        <v>0</v>
      </c>
      <c r="F61" s="89"/>
      <c r="G61" s="89"/>
      <c r="H61" s="89"/>
      <c r="I61" s="16">
        <f t="shared" si="1"/>
        <v>0</v>
      </c>
      <c r="J61" s="32">
        <f t="shared" si="2"/>
        <v>488000</v>
      </c>
      <c r="K61" s="32">
        <f>D61+H61</f>
        <v>0</v>
      </c>
      <c r="L61" s="17">
        <f>IF(J61=0,0,K61/J61*100)</f>
        <v>0</v>
      </c>
    </row>
    <row r="62" spans="1:12" ht="69" customHeight="1" x14ac:dyDescent="0.2">
      <c r="A62" s="174" t="s">
        <v>629</v>
      </c>
      <c r="B62" s="175" t="s">
        <v>563</v>
      </c>
      <c r="C62" s="270">
        <v>1737800</v>
      </c>
      <c r="D62" s="270">
        <v>681866.22</v>
      </c>
      <c r="E62" s="16">
        <f t="shared" si="0"/>
        <v>39.237324203015305</v>
      </c>
      <c r="F62" s="89"/>
      <c r="G62" s="89"/>
      <c r="H62" s="89"/>
      <c r="I62" s="16">
        <f t="shared" si="1"/>
        <v>0</v>
      </c>
      <c r="J62" s="32">
        <f t="shared" si="2"/>
        <v>1737800</v>
      </c>
      <c r="K62" s="32">
        <f t="shared" si="7"/>
        <v>681866.22</v>
      </c>
      <c r="L62" s="17">
        <f t="shared" si="8"/>
        <v>39.237324203015305</v>
      </c>
    </row>
    <row r="63" spans="1:12" ht="54.6" customHeight="1" x14ac:dyDescent="0.2">
      <c r="A63" s="174" t="s">
        <v>240</v>
      </c>
      <c r="B63" s="175" t="s">
        <v>90</v>
      </c>
      <c r="C63" s="270">
        <v>5230700</v>
      </c>
      <c r="D63" s="270">
        <v>1863415.4</v>
      </c>
      <c r="E63" s="16">
        <f t="shared" si="0"/>
        <v>35.624589443095566</v>
      </c>
      <c r="F63" s="89"/>
      <c r="G63" s="89"/>
      <c r="H63" s="89"/>
      <c r="I63" s="16">
        <f t="shared" si="1"/>
        <v>0</v>
      </c>
      <c r="J63" s="32">
        <f t="shared" si="2"/>
        <v>5230700</v>
      </c>
      <c r="K63" s="32">
        <f t="shared" si="7"/>
        <v>1863415.4</v>
      </c>
      <c r="L63" s="17">
        <f t="shared" si="8"/>
        <v>35.624589443095566</v>
      </c>
    </row>
    <row r="64" spans="1:12" ht="57.6" customHeight="1" x14ac:dyDescent="0.2">
      <c r="A64" s="174" t="s">
        <v>680</v>
      </c>
      <c r="B64" s="175" t="s">
        <v>136</v>
      </c>
      <c r="C64" s="89">
        <v>65089300</v>
      </c>
      <c r="D64" s="89">
        <v>38380000</v>
      </c>
      <c r="E64" s="16">
        <f t="shared" si="0"/>
        <v>58.965144808747368</v>
      </c>
      <c r="F64" s="32"/>
      <c r="G64" s="97"/>
      <c r="H64" s="32"/>
      <c r="I64" s="16">
        <f t="shared" si="1"/>
        <v>0</v>
      </c>
      <c r="J64" s="32">
        <f t="shared" si="2"/>
        <v>65089300</v>
      </c>
      <c r="K64" s="32">
        <f t="shared" si="7"/>
        <v>38380000</v>
      </c>
      <c r="L64" s="17">
        <f t="shared" si="8"/>
        <v>58.965144808747368</v>
      </c>
    </row>
    <row r="65" spans="1:12" ht="70.900000000000006" customHeight="1" x14ac:dyDescent="0.2">
      <c r="A65" s="177" t="s">
        <v>347</v>
      </c>
      <c r="B65" s="225" t="s">
        <v>89</v>
      </c>
      <c r="C65" s="138"/>
      <c r="D65" s="213"/>
      <c r="E65" s="16">
        <f t="shared" si="0"/>
        <v>0</v>
      </c>
      <c r="F65" s="31">
        <v>54053200</v>
      </c>
      <c r="G65" s="96">
        <v>54053200</v>
      </c>
      <c r="H65" s="31">
        <v>54053200</v>
      </c>
      <c r="I65" s="16">
        <f t="shared" si="1"/>
        <v>100</v>
      </c>
      <c r="J65" s="32">
        <f t="shared" si="2"/>
        <v>54053200</v>
      </c>
      <c r="K65" s="32">
        <f t="shared" si="7"/>
        <v>54053200</v>
      </c>
      <c r="L65" s="17">
        <f t="shared" si="8"/>
        <v>100</v>
      </c>
    </row>
    <row r="66" spans="1:12" ht="70.900000000000006" customHeight="1" x14ac:dyDescent="0.2">
      <c r="A66" s="177" t="s">
        <v>399</v>
      </c>
      <c r="B66" s="271" t="s">
        <v>137</v>
      </c>
      <c r="C66" s="138">
        <v>8256000</v>
      </c>
      <c r="D66" s="213">
        <v>6191800</v>
      </c>
      <c r="E66" s="16">
        <f t="shared" si="0"/>
        <v>74.997577519379846</v>
      </c>
      <c r="F66" s="31"/>
      <c r="G66" s="96"/>
      <c r="H66" s="31"/>
      <c r="I66" s="16">
        <f t="shared" si="1"/>
        <v>0</v>
      </c>
      <c r="J66" s="32">
        <f t="shared" si="2"/>
        <v>8256000</v>
      </c>
      <c r="K66" s="32">
        <f>D66+H66</f>
        <v>6191800</v>
      </c>
      <c r="L66" s="17">
        <f>IF(J66=0,0,K66/J66*100)</f>
        <v>74.997577519379846</v>
      </c>
    </row>
    <row r="67" spans="1:12" ht="84.6" customHeight="1" x14ac:dyDescent="0.2">
      <c r="A67" s="174" t="s">
        <v>267</v>
      </c>
      <c r="B67" s="175" t="s">
        <v>266</v>
      </c>
      <c r="C67" s="138">
        <v>1372100</v>
      </c>
      <c r="D67" s="213">
        <v>540700</v>
      </c>
      <c r="E67" s="16">
        <f t="shared" si="0"/>
        <v>39.406748779243493</v>
      </c>
      <c r="F67" s="31"/>
      <c r="G67" s="96"/>
      <c r="H67" s="31"/>
      <c r="I67" s="16">
        <f t="shared" si="1"/>
        <v>0</v>
      </c>
      <c r="J67" s="32">
        <f t="shared" si="2"/>
        <v>1372100</v>
      </c>
      <c r="K67" s="32">
        <f t="shared" si="7"/>
        <v>540700</v>
      </c>
      <c r="L67" s="17">
        <f t="shared" si="8"/>
        <v>39.406748779243493</v>
      </c>
    </row>
    <row r="68" spans="1:12" ht="25.15" customHeight="1" x14ac:dyDescent="0.2">
      <c r="A68" s="174" t="s">
        <v>268</v>
      </c>
      <c r="B68" s="175" t="s">
        <v>146</v>
      </c>
      <c r="C68" s="138"/>
      <c r="D68" s="213"/>
      <c r="E68" s="16">
        <f t="shared" si="0"/>
        <v>0</v>
      </c>
      <c r="F68" s="138">
        <v>5116370</v>
      </c>
      <c r="G68" s="138">
        <v>5116370</v>
      </c>
      <c r="H68" s="138">
        <v>5116370</v>
      </c>
      <c r="I68" s="16">
        <f t="shared" si="1"/>
        <v>100</v>
      </c>
      <c r="J68" s="32">
        <f t="shared" si="2"/>
        <v>5116370</v>
      </c>
      <c r="K68" s="32">
        <f t="shared" si="7"/>
        <v>5116370</v>
      </c>
      <c r="L68" s="17">
        <f t="shared" si="8"/>
        <v>100</v>
      </c>
    </row>
    <row r="69" spans="1:12" ht="47.25" x14ac:dyDescent="0.2">
      <c r="A69" s="177" t="s">
        <v>681</v>
      </c>
      <c r="B69" s="271" t="s">
        <v>133</v>
      </c>
      <c r="C69" s="138">
        <v>2002200</v>
      </c>
      <c r="D69" s="213">
        <v>1056000</v>
      </c>
      <c r="E69" s="16">
        <f t="shared" si="0"/>
        <v>52.741983817800417</v>
      </c>
      <c r="F69" s="138"/>
      <c r="G69" s="138"/>
      <c r="H69" s="138"/>
      <c r="I69" s="16">
        <f t="shared" si="1"/>
        <v>0</v>
      </c>
      <c r="J69" s="32">
        <f t="shared" si="2"/>
        <v>2002200</v>
      </c>
      <c r="K69" s="32">
        <f>D69+H69</f>
        <v>1056000</v>
      </c>
      <c r="L69" s="17">
        <f>IF(J69=0,0,K69/J69*100)</f>
        <v>52.741983817800417</v>
      </c>
    </row>
    <row r="70" spans="1:12" s="23" customFormat="1" ht="56.45" customHeight="1" x14ac:dyDescent="0.2">
      <c r="A70" s="24" t="s">
        <v>682</v>
      </c>
      <c r="B70" s="176" t="s">
        <v>603</v>
      </c>
      <c r="C70" s="30">
        <f>SUM(C71:C88)</f>
        <v>246343300</v>
      </c>
      <c r="D70" s="30">
        <f>SUM(D71:D88)</f>
        <v>109562204.95999999</v>
      </c>
      <c r="E70" s="14">
        <f t="shared" ref="E70:E123" si="9">IF(C70=0,0,D70/C70*100)</f>
        <v>44.47541498388631</v>
      </c>
      <c r="F70" s="30">
        <f>SUM(F71:F88)</f>
        <v>23141700</v>
      </c>
      <c r="G70" s="30">
        <f>SUM(G71:G88)</f>
        <v>23428144.48</v>
      </c>
      <c r="H70" s="30">
        <f>SUM(H71:H88)</f>
        <v>5374083.0700000003</v>
      </c>
      <c r="I70" s="14">
        <f t="shared" si="1"/>
        <v>22.938577464330201</v>
      </c>
      <c r="J70" s="30">
        <f>SUM(J71:J88)</f>
        <v>269771444.48000002</v>
      </c>
      <c r="K70" s="30">
        <f>SUM(K71:K88)</f>
        <v>114936288.03</v>
      </c>
      <c r="L70" s="15">
        <f>IF(J70=0,0,K70/J70*100)</f>
        <v>42.605060832715743</v>
      </c>
    </row>
    <row r="71" spans="1:12" ht="64.900000000000006" customHeight="1" x14ac:dyDescent="0.2">
      <c r="A71" s="174" t="s">
        <v>20</v>
      </c>
      <c r="B71" s="175" t="s">
        <v>293</v>
      </c>
      <c r="C71" s="270">
        <v>37395400</v>
      </c>
      <c r="D71" s="270">
        <v>16074130.710000001</v>
      </c>
      <c r="E71" s="16">
        <f t="shared" si="9"/>
        <v>42.984245950036637</v>
      </c>
      <c r="F71" s="89">
        <v>10971100</v>
      </c>
      <c r="G71" s="89">
        <v>10971250</v>
      </c>
      <c r="H71" s="89">
        <v>4171818.34</v>
      </c>
      <c r="I71" s="16">
        <f t="shared" si="1"/>
        <v>38.02500480802096</v>
      </c>
      <c r="J71" s="32">
        <f t="shared" si="2"/>
        <v>48366650</v>
      </c>
      <c r="K71" s="32">
        <f>D71+H71</f>
        <v>20245949.050000001</v>
      </c>
      <c r="L71" s="17">
        <f>IF(J71=0,0,K71/J71*100)</f>
        <v>41.859316388461885</v>
      </c>
    </row>
    <row r="72" spans="1:12" ht="63.6" customHeight="1" x14ac:dyDescent="0.2">
      <c r="A72" s="174" t="s">
        <v>21</v>
      </c>
      <c r="B72" s="175" t="s">
        <v>18</v>
      </c>
      <c r="C72" s="270">
        <v>4640000</v>
      </c>
      <c r="D72" s="270">
        <v>2382627.14</v>
      </c>
      <c r="E72" s="16">
        <f t="shared" si="9"/>
        <v>51.349722844827596</v>
      </c>
      <c r="F72" s="32"/>
      <c r="G72" s="160"/>
      <c r="H72" s="182"/>
      <c r="I72" s="16">
        <f t="shared" si="1"/>
        <v>0</v>
      </c>
      <c r="J72" s="32">
        <f t="shared" si="2"/>
        <v>4640000</v>
      </c>
      <c r="K72" s="32">
        <f t="shared" ref="K72:K87" si="10">D72+H72</f>
        <v>2382627.14</v>
      </c>
      <c r="L72" s="17">
        <f t="shared" ref="L72:L87" si="11">IF(J72=0,0,K72/J72*100)</f>
        <v>51.349722844827596</v>
      </c>
    </row>
    <row r="73" spans="1:12" ht="42" customHeight="1" x14ac:dyDescent="0.2">
      <c r="A73" s="174" t="s">
        <v>683</v>
      </c>
      <c r="B73" s="175" t="s">
        <v>135</v>
      </c>
      <c r="C73" s="270">
        <v>4000000</v>
      </c>
      <c r="D73" s="270">
        <v>1825020.6600000001</v>
      </c>
      <c r="E73" s="16">
        <f t="shared" si="9"/>
        <v>45.625516500000003</v>
      </c>
      <c r="F73" s="31"/>
      <c r="G73" s="99"/>
      <c r="H73" s="89"/>
      <c r="I73" s="16">
        <f t="shared" si="1"/>
        <v>0</v>
      </c>
      <c r="J73" s="32">
        <f t="shared" si="2"/>
        <v>4000000</v>
      </c>
      <c r="K73" s="32">
        <f t="shared" si="10"/>
        <v>1825020.6600000001</v>
      </c>
      <c r="L73" s="17">
        <f t="shared" si="11"/>
        <v>45.625516500000003</v>
      </c>
    </row>
    <row r="74" spans="1:12" ht="45" customHeight="1" x14ac:dyDescent="0.2">
      <c r="A74" s="174" t="s">
        <v>684</v>
      </c>
      <c r="B74" s="175" t="s">
        <v>55</v>
      </c>
      <c r="C74" s="270">
        <v>34389400</v>
      </c>
      <c r="D74" s="270">
        <v>14936453.869999999</v>
      </c>
      <c r="E74" s="16">
        <f t="shared" si="9"/>
        <v>43.433307559887638</v>
      </c>
      <c r="F74" s="89">
        <v>10670600</v>
      </c>
      <c r="G74" s="89">
        <v>10670600</v>
      </c>
      <c r="H74" s="89">
        <v>917521</v>
      </c>
      <c r="I74" s="16">
        <f t="shared" si="1"/>
        <v>8.5985886454369957</v>
      </c>
      <c r="J74" s="32">
        <f t="shared" ref="J74:J139" si="12">C74+G74</f>
        <v>45060000</v>
      </c>
      <c r="K74" s="32">
        <f t="shared" si="10"/>
        <v>15853974.869999999</v>
      </c>
      <c r="L74" s="17">
        <f t="shared" si="11"/>
        <v>35.184143075898803</v>
      </c>
    </row>
    <row r="75" spans="1:12" ht="47.45" customHeight="1" x14ac:dyDescent="0.2">
      <c r="A75" s="174" t="s">
        <v>685</v>
      </c>
      <c r="B75" s="175" t="s">
        <v>56</v>
      </c>
      <c r="C75" s="270">
        <v>54311100</v>
      </c>
      <c r="D75" s="270">
        <v>24344491.699999999</v>
      </c>
      <c r="E75" s="16">
        <f t="shared" si="9"/>
        <v>44.824155099049733</v>
      </c>
      <c r="F75" s="89"/>
      <c r="G75" s="89"/>
      <c r="H75" s="89"/>
      <c r="I75" s="16">
        <f t="shared" si="1"/>
        <v>0</v>
      </c>
      <c r="J75" s="32">
        <f t="shared" si="12"/>
        <v>54311100</v>
      </c>
      <c r="K75" s="32">
        <f t="shared" si="10"/>
        <v>24344491.699999999</v>
      </c>
      <c r="L75" s="17">
        <f t="shared" si="11"/>
        <v>44.824155099049733</v>
      </c>
    </row>
    <row r="76" spans="1:12" ht="29.45" customHeight="1" x14ac:dyDescent="0.2">
      <c r="A76" s="174" t="s">
        <v>686</v>
      </c>
      <c r="B76" s="175" t="s">
        <v>57</v>
      </c>
      <c r="C76" s="270">
        <v>1556600</v>
      </c>
      <c r="D76" s="270">
        <v>798438.32</v>
      </c>
      <c r="E76" s="16">
        <f t="shared" si="9"/>
        <v>51.293737633303351</v>
      </c>
      <c r="F76" s="89"/>
      <c r="G76" s="89"/>
      <c r="H76" s="89"/>
      <c r="I76" s="16">
        <f t="shared" si="1"/>
        <v>0</v>
      </c>
      <c r="J76" s="32">
        <f t="shared" si="12"/>
        <v>1556600</v>
      </c>
      <c r="K76" s="32">
        <f t="shared" si="10"/>
        <v>798438.32</v>
      </c>
      <c r="L76" s="17">
        <f t="shared" si="11"/>
        <v>51.293737633303351</v>
      </c>
    </row>
    <row r="77" spans="1:12" ht="48" customHeight="1" x14ac:dyDescent="0.2">
      <c r="A77" s="174" t="s">
        <v>687</v>
      </c>
      <c r="B77" s="175" t="s">
        <v>58</v>
      </c>
      <c r="C77" s="270">
        <v>28813900</v>
      </c>
      <c r="D77" s="270">
        <v>13879875.91</v>
      </c>
      <c r="E77" s="16">
        <f t="shared" si="9"/>
        <v>48.170764492137472</v>
      </c>
      <c r="F77" s="89"/>
      <c r="G77" s="89"/>
      <c r="H77" s="89"/>
      <c r="I77" s="16">
        <f t="shared" si="1"/>
        <v>0</v>
      </c>
      <c r="J77" s="32">
        <f t="shared" si="12"/>
        <v>28813900</v>
      </c>
      <c r="K77" s="32">
        <f t="shared" si="10"/>
        <v>13879875.91</v>
      </c>
      <c r="L77" s="17">
        <f t="shared" si="11"/>
        <v>48.170764492137472</v>
      </c>
    </row>
    <row r="78" spans="1:12" ht="26.45" customHeight="1" x14ac:dyDescent="0.2">
      <c r="A78" s="174" t="s">
        <v>688</v>
      </c>
      <c r="B78" s="175" t="s">
        <v>59</v>
      </c>
      <c r="C78" s="270">
        <v>19363200</v>
      </c>
      <c r="D78" s="270">
        <v>7708073.4199999999</v>
      </c>
      <c r="E78" s="16">
        <f t="shared" si="9"/>
        <v>39.807849012559906</v>
      </c>
      <c r="F78" s="89"/>
      <c r="G78" s="89"/>
      <c r="H78" s="89"/>
      <c r="I78" s="16">
        <f t="shared" si="1"/>
        <v>0</v>
      </c>
      <c r="J78" s="32">
        <f t="shared" si="12"/>
        <v>19363200</v>
      </c>
      <c r="K78" s="32">
        <f t="shared" si="10"/>
        <v>7708073.4199999999</v>
      </c>
      <c r="L78" s="17">
        <f t="shared" si="11"/>
        <v>39.807849012559906</v>
      </c>
    </row>
    <row r="79" spans="1:12" ht="31.5" x14ac:dyDescent="0.2">
      <c r="A79" s="174" t="s">
        <v>689</v>
      </c>
      <c r="B79" s="175" t="s">
        <v>60</v>
      </c>
      <c r="C79" s="270">
        <v>5705700</v>
      </c>
      <c r="D79" s="270">
        <v>2897406.22</v>
      </c>
      <c r="E79" s="16">
        <f t="shared" si="9"/>
        <v>50.780907163012436</v>
      </c>
      <c r="F79" s="89"/>
      <c r="G79" s="89"/>
      <c r="H79" s="89"/>
      <c r="I79" s="16">
        <f t="shared" si="1"/>
        <v>0</v>
      </c>
      <c r="J79" s="32">
        <f t="shared" si="12"/>
        <v>5705700</v>
      </c>
      <c r="K79" s="32">
        <f t="shared" si="10"/>
        <v>2897406.22</v>
      </c>
      <c r="L79" s="17">
        <f t="shared" si="11"/>
        <v>50.780907163012436</v>
      </c>
    </row>
    <row r="80" spans="1:12" ht="26.45" customHeight="1" x14ac:dyDescent="0.2">
      <c r="A80" s="174" t="s">
        <v>690</v>
      </c>
      <c r="B80" s="175" t="s">
        <v>138</v>
      </c>
      <c r="C80" s="270">
        <v>1071200</v>
      </c>
      <c r="D80" s="270">
        <v>163876.22</v>
      </c>
      <c r="E80" s="16">
        <f t="shared" si="9"/>
        <v>15.298377520537715</v>
      </c>
      <c r="F80" s="89"/>
      <c r="G80" s="89"/>
      <c r="H80" s="89"/>
      <c r="I80" s="16">
        <f t="shared" si="1"/>
        <v>0</v>
      </c>
      <c r="J80" s="32">
        <f t="shared" si="12"/>
        <v>1071200</v>
      </c>
      <c r="K80" s="32">
        <f t="shared" si="10"/>
        <v>163876.22</v>
      </c>
      <c r="L80" s="17">
        <f t="shared" si="11"/>
        <v>15.298377520537715</v>
      </c>
    </row>
    <row r="81" spans="1:12" ht="46.15" customHeight="1" x14ac:dyDescent="0.2">
      <c r="A81" s="174" t="s">
        <v>691</v>
      </c>
      <c r="B81" s="175" t="s">
        <v>140</v>
      </c>
      <c r="C81" s="270">
        <v>20395700</v>
      </c>
      <c r="D81" s="270">
        <v>8436814.8800000008</v>
      </c>
      <c r="E81" s="16">
        <f t="shared" si="9"/>
        <v>41.365654917458095</v>
      </c>
      <c r="F81" s="89"/>
      <c r="G81" s="89">
        <v>1952.79</v>
      </c>
      <c r="H81" s="89">
        <v>402.04</v>
      </c>
      <c r="I81" s="16">
        <f t="shared" si="1"/>
        <v>20.587979250200998</v>
      </c>
      <c r="J81" s="32">
        <f t="shared" si="12"/>
        <v>20397652.789999999</v>
      </c>
      <c r="K81" s="32">
        <f t="shared" si="10"/>
        <v>8437216.9199999999</v>
      </c>
      <c r="L81" s="17">
        <f t="shared" si="11"/>
        <v>41.363665745582097</v>
      </c>
    </row>
    <row r="82" spans="1:12" ht="46.15" customHeight="1" x14ac:dyDescent="0.2">
      <c r="A82" s="174" t="s">
        <v>692</v>
      </c>
      <c r="B82" s="175" t="s">
        <v>427</v>
      </c>
      <c r="C82" s="270">
        <v>1600000</v>
      </c>
      <c r="D82" s="270">
        <v>153848.20000000001</v>
      </c>
      <c r="E82" s="16">
        <f t="shared" si="9"/>
        <v>9.6155125000000012</v>
      </c>
      <c r="F82" s="32"/>
      <c r="G82" s="97"/>
      <c r="H82" s="32"/>
      <c r="I82" s="16">
        <f t="shared" si="1"/>
        <v>0</v>
      </c>
      <c r="J82" s="32">
        <f t="shared" si="12"/>
        <v>1600000</v>
      </c>
      <c r="K82" s="32">
        <f t="shared" si="10"/>
        <v>153848.20000000001</v>
      </c>
      <c r="L82" s="17">
        <f t="shared" si="11"/>
        <v>9.6155125000000012</v>
      </c>
    </row>
    <row r="83" spans="1:12" ht="49.15" customHeight="1" x14ac:dyDescent="0.2">
      <c r="A83" s="174" t="s">
        <v>693</v>
      </c>
      <c r="B83" s="175" t="s">
        <v>527</v>
      </c>
      <c r="C83" s="270">
        <v>1500000</v>
      </c>
      <c r="D83" s="270">
        <v>0</v>
      </c>
      <c r="E83" s="16">
        <f t="shared" si="9"/>
        <v>0</v>
      </c>
      <c r="F83" s="32"/>
      <c r="G83" s="97"/>
      <c r="H83" s="32"/>
      <c r="I83" s="16">
        <f t="shared" si="1"/>
        <v>0</v>
      </c>
      <c r="J83" s="32">
        <f t="shared" si="12"/>
        <v>1500000</v>
      </c>
      <c r="K83" s="32">
        <f t="shared" si="10"/>
        <v>0</v>
      </c>
      <c r="L83" s="17">
        <f t="shared" si="11"/>
        <v>0</v>
      </c>
    </row>
    <row r="84" spans="1:12" ht="39" customHeight="1" x14ac:dyDescent="0.2">
      <c r="A84" s="174" t="s">
        <v>694</v>
      </c>
      <c r="B84" s="175" t="s">
        <v>528</v>
      </c>
      <c r="C84" s="270">
        <v>1700000</v>
      </c>
      <c r="D84" s="270">
        <v>0</v>
      </c>
      <c r="E84" s="16">
        <f t="shared" si="9"/>
        <v>0</v>
      </c>
      <c r="F84" s="32"/>
      <c r="G84" s="97"/>
      <c r="H84" s="32"/>
      <c r="I84" s="16">
        <f t="shared" si="1"/>
        <v>0</v>
      </c>
      <c r="J84" s="32">
        <f t="shared" si="12"/>
        <v>1700000</v>
      </c>
      <c r="K84" s="32">
        <f t="shared" si="10"/>
        <v>0</v>
      </c>
      <c r="L84" s="17">
        <f t="shared" si="11"/>
        <v>0</v>
      </c>
    </row>
    <row r="85" spans="1:12" ht="43.15" customHeight="1" x14ac:dyDescent="0.2">
      <c r="A85" s="174" t="s">
        <v>695</v>
      </c>
      <c r="B85" s="175" t="s">
        <v>22</v>
      </c>
      <c r="C85" s="270">
        <v>24511600</v>
      </c>
      <c r="D85" s="270">
        <v>14969282</v>
      </c>
      <c r="E85" s="16">
        <f t="shared" si="9"/>
        <v>61.070195336085774</v>
      </c>
      <c r="F85" s="89"/>
      <c r="G85" s="89">
        <v>89341.69</v>
      </c>
      <c r="H85" s="89">
        <v>89341.69</v>
      </c>
      <c r="I85" s="16">
        <f t="shared" si="1"/>
        <v>100</v>
      </c>
      <c r="J85" s="32">
        <f t="shared" si="12"/>
        <v>24600941.690000001</v>
      </c>
      <c r="K85" s="32">
        <f t="shared" si="10"/>
        <v>15058623.689999999</v>
      </c>
      <c r="L85" s="17">
        <f t="shared" si="11"/>
        <v>61.211574254985358</v>
      </c>
    </row>
    <row r="86" spans="1:12" ht="37.9" customHeight="1" x14ac:dyDescent="0.2">
      <c r="A86" s="174" t="s">
        <v>696</v>
      </c>
      <c r="B86" s="175" t="s">
        <v>23</v>
      </c>
      <c r="C86" s="270">
        <v>3887200</v>
      </c>
      <c r="D86" s="270">
        <v>266865.71000000002</v>
      </c>
      <c r="E86" s="16">
        <f t="shared" si="9"/>
        <v>6.865242591068121</v>
      </c>
      <c r="F86" s="89"/>
      <c r="G86" s="89"/>
      <c r="H86" s="89"/>
      <c r="I86" s="16">
        <f t="shared" si="1"/>
        <v>0</v>
      </c>
      <c r="J86" s="32">
        <f t="shared" si="12"/>
        <v>3887200</v>
      </c>
      <c r="K86" s="32">
        <f t="shared" si="10"/>
        <v>266865.71000000002</v>
      </c>
      <c r="L86" s="17">
        <f t="shared" si="11"/>
        <v>6.865242591068121</v>
      </c>
    </row>
    <row r="87" spans="1:12" ht="21.6" customHeight="1" x14ac:dyDescent="0.2">
      <c r="A87" s="168" t="s">
        <v>587</v>
      </c>
      <c r="B87" s="320" t="s">
        <v>53</v>
      </c>
      <c r="C87" s="320"/>
      <c r="D87" s="89"/>
      <c r="E87" s="16">
        <f t="shared" si="9"/>
        <v>0</v>
      </c>
      <c r="F87" s="89">
        <v>1500000</v>
      </c>
      <c r="G87" s="89">
        <v>1695000</v>
      </c>
      <c r="H87" s="89">
        <v>195000</v>
      </c>
      <c r="I87" s="16">
        <f t="shared" si="1"/>
        <v>11.504424778761061</v>
      </c>
      <c r="J87" s="32">
        <f t="shared" si="12"/>
        <v>1695000</v>
      </c>
      <c r="K87" s="32">
        <f t="shared" si="10"/>
        <v>195000</v>
      </c>
      <c r="L87" s="17">
        <f t="shared" si="11"/>
        <v>11.504424778761061</v>
      </c>
    </row>
    <row r="88" spans="1:12" ht="47.25" x14ac:dyDescent="0.2">
      <c r="A88" s="272" t="s">
        <v>697</v>
      </c>
      <c r="B88" s="271" t="s">
        <v>133</v>
      </c>
      <c r="C88" s="189">
        <v>1502300</v>
      </c>
      <c r="D88" s="89">
        <v>725000</v>
      </c>
      <c r="E88" s="16">
        <f t="shared" si="9"/>
        <v>48.259335685282565</v>
      </c>
      <c r="F88" s="89"/>
      <c r="G88" s="89"/>
      <c r="H88" s="89"/>
      <c r="I88" s="16">
        <f t="shared" si="1"/>
        <v>0</v>
      </c>
      <c r="J88" s="32">
        <f t="shared" si="12"/>
        <v>1502300</v>
      </c>
      <c r="K88" s="32">
        <f>D88+H88</f>
        <v>725000</v>
      </c>
      <c r="L88" s="17">
        <f>IF(J88=0,0,K88/J88*100)</f>
        <v>48.259335685282565</v>
      </c>
    </row>
    <row r="89" spans="1:12" s="23" customFormat="1" ht="52.15" customHeight="1" x14ac:dyDescent="0.2">
      <c r="A89" s="24" t="s">
        <v>698</v>
      </c>
      <c r="B89" s="176" t="s">
        <v>604</v>
      </c>
      <c r="C89" s="30">
        <f>SUM(C90:C107)</f>
        <v>277017882.82999998</v>
      </c>
      <c r="D89" s="30">
        <f>SUM(D90:D107)</f>
        <v>136412093.56000003</v>
      </c>
      <c r="E89" s="14">
        <f t="shared" si="9"/>
        <v>49.243064081791879</v>
      </c>
      <c r="F89" s="30">
        <f>SUM(F90:F107)</f>
        <v>48430700</v>
      </c>
      <c r="G89" s="30">
        <f>SUM(G90:G107)</f>
        <v>67212162.370000005</v>
      </c>
      <c r="H89" s="30">
        <f>SUM(H90:H107)</f>
        <v>30574732.609999999</v>
      </c>
      <c r="I89" s="14">
        <f t="shared" ref="I89:I141" si="13">IF(G89=0,0,H89/G89*100)</f>
        <v>45.489880896388122</v>
      </c>
      <c r="J89" s="30">
        <f>SUM(J90:J107)</f>
        <v>344230045.19999999</v>
      </c>
      <c r="K89" s="30">
        <f>SUM(K90:K107)</f>
        <v>166986826.17000002</v>
      </c>
      <c r="L89" s="15">
        <f>IF(J89=0,0,K89/J89*100)</f>
        <v>48.510241479060767</v>
      </c>
    </row>
    <row r="90" spans="1:12" ht="51" customHeight="1" x14ac:dyDescent="0.2">
      <c r="A90" s="174" t="s">
        <v>699</v>
      </c>
      <c r="B90" s="175" t="s">
        <v>530</v>
      </c>
      <c r="C90" s="270">
        <v>1200000</v>
      </c>
      <c r="D90" s="270">
        <v>330626.21000000002</v>
      </c>
      <c r="E90" s="16">
        <f t="shared" si="9"/>
        <v>27.55218416666667</v>
      </c>
      <c r="F90" s="32"/>
      <c r="G90" s="97"/>
      <c r="H90" s="32"/>
      <c r="I90" s="16">
        <f t="shared" si="13"/>
        <v>0</v>
      </c>
      <c r="J90" s="32">
        <f t="shared" si="12"/>
        <v>1200000</v>
      </c>
      <c r="K90" s="32">
        <f>D90+H90</f>
        <v>330626.21000000002</v>
      </c>
      <c r="L90" s="17">
        <f>IF(J90=0,0,K90/J90*100)</f>
        <v>27.55218416666667</v>
      </c>
    </row>
    <row r="91" spans="1:12" ht="42" customHeight="1" x14ac:dyDescent="0.2">
      <c r="A91" s="174" t="s">
        <v>700</v>
      </c>
      <c r="B91" s="175" t="s">
        <v>531</v>
      </c>
      <c r="C91" s="270">
        <v>200000</v>
      </c>
      <c r="D91" s="270">
        <v>65116.800000000003</v>
      </c>
      <c r="E91" s="16">
        <f t="shared" si="9"/>
        <v>32.558400000000006</v>
      </c>
      <c r="F91" s="89"/>
      <c r="G91" s="99"/>
      <c r="H91" s="89"/>
      <c r="I91" s="16">
        <f t="shared" si="13"/>
        <v>0</v>
      </c>
      <c r="J91" s="32">
        <f t="shared" si="12"/>
        <v>200000</v>
      </c>
      <c r="K91" s="32">
        <f t="shared" ref="K91:K106" si="14">D91+H91</f>
        <v>65116.800000000003</v>
      </c>
      <c r="L91" s="17">
        <f t="shared" ref="L91:L106" si="15">IF(J91=0,0,K91/J91*100)</f>
        <v>32.558400000000006</v>
      </c>
    </row>
    <row r="92" spans="1:12" ht="72" customHeight="1" x14ac:dyDescent="0.2">
      <c r="A92" s="174" t="s">
        <v>701</v>
      </c>
      <c r="B92" s="175" t="s">
        <v>532</v>
      </c>
      <c r="C92" s="270">
        <v>70790151.719999999</v>
      </c>
      <c r="D92" s="270">
        <v>32744731.300000001</v>
      </c>
      <c r="E92" s="16">
        <f t="shared" si="9"/>
        <v>46.256054697434401</v>
      </c>
      <c r="F92" s="171">
        <v>21380400</v>
      </c>
      <c r="G92" s="171">
        <v>29158804.550000001</v>
      </c>
      <c r="H92" s="171">
        <v>9476012.5899999999</v>
      </c>
      <c r="I92" s="16">
        <f t="shared" si="13"/>
        <v>32.497946113500731</v>
      </c>
      <c r="J92" s="32">
        <f t="shared" si="12"/>
        <v>99948956.269999996</v>
      </c>
      <c r="K92" s="32">
        <f t="shared" si="14"/>
        <v>42220743.890000001</v>
      </c>
      <c r="L92" s="17">
        <f t="shared" si="15"/>
        <v>42.24230593858907</v>
      </c>
    </row>
    <row r="93" spans="1:12" ht="112.15" customHeight="1" x14ac:dyDescent="0.2">
      <c r="A93" s="174" t="s">
        <v>702</v>
      </c>
      <c r="B93" s="183" t="s">
        <v>141</v>
      </c>
      <c r="C93" s="270">
        <v>103885472</v>
      </c>
      <c r="D93" s="270">
        <v>45490896.300000004</v>
      </c>
      <c r="E93" s="16">
        <f t="shared" si="9"/>
        <v>43.789468752666401</v>
      </c>
      <c r="F93" s="171">
        <v>26006300</v>
      </c>
      <c r="G93" s="171">
        <v>36938364.68</v>
      </c>
      <c r="H93" s="171">
        <v>20824547.219999999</v>
      </c>
      <c r="I93" s="16">
        <f t="shared" si="13"/>
        <v>56.376473079966352</v>
      </c>
      <c r="J93" s="32">
        <f t="shared" si="12"/>
        <v>140823836.68000001</v>
      </c>
      <c r="K93" s="32">
        <f t="shared" si="14"/>
        <v>66315443.520000003</v>
      </c>
      <c r="L93" s="17">
        <f t="shared" si="15"/>
        <v>47.091064327903098</v>
      </c>
    </row>
    <row r="94" spans="1:12" ht="36" customHeight="1" x14ac:dyDescent="0.2">
      <c r="A94" s="174" t="s">
        <v>703</v>
      </c>
      <c r="B94" s="175" t="s">
        <v>166</v>
      </c>
      <c r="C94" s="270">
        <v>22961200</v>
      </c>
      <c r="D94" s="270">
        <v>10197810.050000001</v>
      </c>
      <c r="E94" s="16">
        <f t="shared" si="9"/>
        <v>44.413227749420763</v>
      </c>
      <c r="F94" s="171">
        <v>894000</v>
      </c>
      <c r="G94" s="171">
        <v>911013.14</v>
      </c>
      <c r="H94" s="171">
        <v>175292.79999999999</v>
      </c>
      <c r="I94" s="16">
        <f t="shared" si="13"/>
        <v>19.241522685391782</v>
      </c>
      <c r="J94" s="32">
        <f t="shared" si="12"/>
        <v>23872213.140000001</v>
      </c>
      <c r="K94" s="32">
        <f t="shared" si="14"/>
        <v>10373102.850000001</v>
      </c>
      <c r="L94" s="17">
        <f t="shared" si="15"/>
        <v>43.452623303781387</v>
      </c>
    </row>
    <row r="95" spans="1:12" ht="84.6" customHeight="1" x14ac:dyDescent="0.2">
      <c r="A95" s="174" t="s">
        <v>704</v>
      </c>
      <c r="B95" s="175" t="s">
        <v>94</v>
      </c>
      <c r="C95" s="270">
        <v>1458700</v>
      </c>
      <c r="D95" s="270">
        <v>656814.18000000005</v>
      </c>
      <c r="E95" s="16">
        <f t="shared" si="9"/>
        <v>45.027365462398031</v>
      </c>
      <c r="F95" s="89"/>
      <c r="G95" s="99"/>
      <c r="H95" s="89"/>
      <c r="I95" s="16">
        <f t="shared" si="13"/>
        <v>0</v>
      </c>
      <c r="J95" s="32">
        <f t="shared" si="12"/>
        <v>1458700</v>
      </c>
      <c r="K95" s="32">
        <f t="shared" si="14"/>
        <v>656814.18000000005</v>
      </c>
      <c r="L95" s="17">
        <f t="shared" si="15"/>
        <v>45.027365462398031</v>
      </c>
    </row>
    <row r="96" spans="1:12" ht="38.450000000000003" customHeight="1" x14ac:dyDescent="0.2">
      <c r="A96" s="174" t="s">
        <v>705</v>
      </c>
      <c r="B96" s="175" t="s">
        <v>269</v>
      </c>
      <c r="C96" s="270">
        <v>5993200</v>
      </c>
      <c r="D96" s="270">
        <v>2723831.3400000003</v>
      </c>
      <c r="E96" s="16">
        <f t="shared" si="9"/>
        <v>45.448697523860382</v>
      </c>
      <c r="F96" s="32"/>
      <c r="G96" s="97"/>
      <c r="H96" s="32"/>
      <c r="I96" s="16">
        <f t="shared" si="13"/>
        <v>0</v>
      </c>
      <c r="J96" s="32">
        <f t="shared" si="12"/>
        <v>5993200</v>
      </c>
      <c r="K96" s="32">
        <f t="shared" si="14"/>
        <v>2723831.3400000003</v>
      </c>
      <c r="L96" s="17">
        <f t="shared" si="15"/>
        <v>45.448697523860382</v>
      </c>
    </row>
    <row r="97" spans="1:12" ht="36.6" customHeight="1" x14ac:dyDescent="0.2">
      <c r="A97" s="174" t="s">
        <v>706</v>
      </c>
      <c r="B97" s="175" t="s">
        <v>718</v>
      </c>
      <c r="C97" s="270">
        <v>250000</v>
      </c>
      <c r="D97" s="270">
        <v>0</v>
      </c>
      <c r="E97" s="16">
        <f t="shared" si="9"/>
        <v>0</v>
      </c>
      <c r="F97" s="32"/>
      <c r="G97" s="97"/>
      <c r="H97" s="32"/>
      <c r="I97" s="16">
        <f t="shared" si="13"/>
        <v>0</v>
      </c>
      <c r="J97" s="32">
        <f t="shared" si="12"/>
        <v>250000</v>
      </c>
      <c r="K97" s="32">
        <f t="shared" si="14"/>
        <v>0</v>
      </c>
      <c r="L97" s="17">
        <f t="shared" si="15"/>
        <v>0</v>
      </c>
    </row>
    <row r="98" spans="1:12" ht="27" customHeight="1" x14ac:dyDescent="0.2">
      <c r="A98" s="174" t="s">
        <v>707</v>
      </c>
      <c r="B98" s="175" t="s">
        <v>270</v>
      </c>
      <c r="C98" s="270">
        <v>200000</v>
      </c>
      <c r="D98" s="270">
        <v>0</v>
      </c>
      <c r="E98" s="16">
        <f t="shared" si="9"/>
        <v>0</v>
      </c>
      <c r="F98" s="32"/>
      <c r="G98" s="97"/>
      <c r="H98" s="32"/>
      <c r="I98" s="16">
        <f t="shared" si="13"/>
        <v>0</v>
      </c>
      <c r="J98" s="32">
        <f t="shared" si="12"/>
        <v>200000</v>
      </c>
      <c r="K98" s="32">
        <f t="shared" si="14"/>
        <v>0</v>
      </c>
      <c r="L98" s="17">
        <f t="shared" si="15"/>
        <v>0</v>
      </c>
    </row>
    <row r="99" spans="1:12" ht="85.9" customHeight="1" x14ac:dyDescent="0.2">
      <c r="A99" s="174" t="s">
        <v>708</v>
      </c>
      <c r="B99" s="175" t="s">
        <v>719</v>
      </c>
      <c r="C99" s="270">
        <v>3000000</v>
      </c>
      <c r="D99" s="270">
        <v>0</v>
      </c>
      <c r="E99" s="16">
        <f t="shared" si="9"/>
        <v>0</v>
      </c>
      <c r="F99" s="32"/>
      <c r="G99" s="97"/>
      <c r="H99" s="32"/>
      <c r="I99" s="16">
        <f t="shared" si="13"/>
        <v>0</v>
      </c>
      <c r="J99" s="32">
        <f t="shared" si="12"/>
        <v>3000000</v>
      </c>
      <c r="K99" s="32">
        <f t="shared" si="14"/>
        <v>0</v>
      </c>
      <c r="L99" s="17">
        <f t="shared" si="15"/>
        <v>0</v>
      </c>
    </row>
    <row r="100" spans="1:12" ht="63" x14ac:dyDescent="0.2">
      <c r="A100" s="174" t="s">
        <v>26</v>
      </c>
      <c r="B100" s="175" t="s">
        <v>313</v>
      </c>
      <c r="C100" s="270">
        <v>464600</v>
      </c>
      <c r="D100" s="270">
        <v>216074.9</v>
      </c>
      <c r="E100" s="16">
        <f t="shared" si="9"/>
        <v>46.507727077055534</v>
      </c>
      <c r="F100" s="31"/>
      <c r="G100" s="160"/>
      <c r="H100" s="182"/>
      <c r="I100" s="16">
        <f t="shared" si="13"/>
        <v>0</v>
      </c>
      <c r="J100" s="32">
        <f t="shared" si="12"/>
        <v>464600</v>
      </c>
      <c r="K100" s="32">
        <f t="shared" si="14"/>
        <v>216074.9</v>
      </c>
      <c r="L100" s="17">
        <f t="shared" si="15"/>
        <v>46.507727077055534</v>
      </c>
    </row>
    <row r="101" spans="1:12" ht="31.5" x14ac:dyDescent="0.2">
      <c r="A101" s="177" t="s">
        <v>350</v>
      </c>
      <c r="B101" s="175" t="s">
        <v>351</v>
      </c>
      <c r="C101" s="270">
        <v>27626216.109999999</v>
      </c>
      <c r="D101" s="270">
        <v>26392431</v>
      </c>
      <c r="E101" s="16">
        <f t="shared" si="9"/>
        <v>95.534006158905697</v>
      </c>
      <c r="F101" s="31"/>
      <c r="G101" s="160"/>
      <c r="H101" s="182"/>
      <c r="I101" s="16">
        <f t="shared" si="13"/>
        <v>0</v>
      </c>
      <c r="J101" s="32">
        <f t="shared" si="12"/>
        <v>27626216.109999999</v>
      </c>
      <c r="K101" s="32">
        <f>D101+H101</f>
        <v>26392431</v>
      </c>
      <c r="L101" s="17">
        <f>IF(J101=0,0,K101/J101*100)</f>
        <v>95.534006158905697</v>
      </c>
    </row>
    <row r="102" spans="1:12" ht="47.25" x14ac:dyDescent="0.2">
      <c r="A102" s="174" t="s">
        <v>709</v>
      </c>
      <c r="B102" s="175" t="s">
        <v>720</v>
      </c>
      <c r="C102" s="270">
        <v>8408000</v>
      </c>
      <c r="D102" s="270">
        <v>3962625.53</v>
      </c>
      <c r="E102" s="16">
        <f t="shared" si="9"/>
        <v>47.129228472882964</v>
      </c>
      <c r="F102" s="273"/>
      <c r="G102" s="273"/>
      <c r="H102" s="273"/>
      <c r="I102" s="16">
        <f t="shared" si="13"/>
        <v>0</v>
      </c>
      <c r="J102" s="32">
        <f t="shared" si="12"/>
        <v>8408000</v>
      </c>
      <c r="K102" s="32">
        <f t="shared" si="14"/>
        <v>3962625.53</v>
      </c>
      <c r="L102" s="17">
        <f t="shared" si="15"/>
        <v>47.129228472882964</v>
      </c>
    </row>
    <row r="103" spans="1:12" ht="63" x14ac:dyDescent="0.2">
      <c r="A103" s="177" t="s">
        <v>457</v>
      </c>
      <c r="B103" s="271" t="s">
        <v>456</v>
      </c>
      <c r="C103" s="270">
        <v>300000</v>
      </c>
      <c r="D103" s="270">
        <v>158000</v>
      </c>
      <c r="E103" s="16">
        <f t="shared" si="9"/>
        <v>52.666666666666664</v>
      </c>
      <c r="F103" s="171"/>
      <c r="G103" s="171"/>
      <c r="H103" s="171"/>
      <c r="I103" s="16">
        <f t="shared" si="13"/>
        <v>0</v>
      </c>
      <c r="J103" s="32">
        <f t="shared" si="12"/>
        <v>300000</v>
      </c>
      <c r="K103" s="32">
        <f>D103+H103</f>
        <v>158000</v>
      </c>
      <c r="L103" s="17">
        <f>IF(J103=0,0,K103/J103*100)</f>
        <v>52.666666666666664</v>
      </c>
    </row>
    <row r="104" spans="1:12" ht="47.25" x14ac:dyDescent="0.2">
      <c r="A104" s="174" t="s">
        <v>710</v>
      </c>
      <c r="B104" s="175" t="s">
        <v>518</v>
      </c>
      <c r="C104" s="270">
        <v>15297743</v>
      </c>
      <c r="D104" s="270">
        <v>6738605.0600000005</v>
      </c>
      <c r="E104" s="16">
        <f t="shared" si="9"/>
        <v>44.049668372648178</v>
      </c>
      <c r="F104" s="171">
        <v>150000</v>
      </c>
      <c r="G104" s="171">
        <v>203980</v>
      </c>
      <c r="H104" s="171">
        <v>98880</v>
      </c>
      <c r="I104" s="16">
        <f t="shared" si="13"/>
        <v>48.4753407196784</v>
      </c>
      <c r="J104" s="32">
        <f t="shared" si="12"/>
        <v>15501723</v>
      </c>
      <c r="K104" s="32">
        <f t="shared" si="14"/>
        <v>6837485.0600000005</v>
      </c>
      <c r="L104" s="17">
        <f t="shared" si="15"/>
        <v>44.107903747215715</v>
      </c>
    </row>
    <row r="105" spans="1:12" ht="31.5" x14ac:dyDescent="0.2">
      <c r="A105" s="174" t="s">
        <v>711</v>
      </c>
      <c r="B105" s="175" t="s">
        <v>128</v>
      </c>
      <c r="C105" s="270">
        <v>11740000</v>
      </c>
      <c r="D105" s="270">
        <v>5166566.9800000004</v>
      </c>
      <c r="E105" s="16">
        <f t="shared" si="9"/>
        <v>44.008236626916528</v>
      </c>
      <c r="F105" s="32"/>
      <c r="G105" s="97"/>
      <c r="H105" s="32"/>
      <c r="I105" s="16">
        <f t="shared" si="13"/>
        <v>0</v>
      </c>
      <c r="J105" s="32">
        <f t="shared" si="12"/>
        <v>11740000</v>
      </c>
      <c r="K105" s="32">
        <f t="shared" si="14"/>
        <v>5166566.9800000004</v>
      </c>
      <c r="L105" s="17">
        <f t="shared" si="15"/>
        <v>44.008236626916528</v>
      </c>
    </row>
    <row r="106" spans="1:12" s="23" customFormat="1" ht="59.45" customHeight="1" x14ac:dyDescent="0.2">
      <c r="A106" s="174" t="s">
        <v>252</v>
      </c>
      <c r="B106" s="175" t="s">
        <v>251</v>
      </c>
      <c r="C106" s="270">
        <v>300000</v>
      </c>
      <c r="D106" s="270">
        <v>168563.91</v>
      </c>
      <c r="E106" s="16">
        <f t="shared" si="9"/>
        <v>56.18797</v>
      </c>
      <c r="F106" s="30"/>
      <c r="G106" s="95"/>
      <c r="H106" s="30"/>
      <c r="I106" s="16">
        <f t="shared" si="13"/>
        <v>0</v>
      </c>
      <c r="J106" s="32">
        <f t="shared" si="12"/>
        <v>300000</v>
      </c>
      <c r="K106" s="32">
        <f t="shared" si="14"/>
        <v>168563.91</v>
      </c>
      <c r="L106" s="17">
        <f t="shared" si="15"/>
        <v>56.18797</v>
      </c>
    </row>
    <row r="107" spans="1:12" s="23" customFormat="1" ht="59.45" customHeight="1" x14ac:dyDescent="0.2">
      <c r="A107" s="177" t="s">
        <v>712</v>
      </c>
      <c r="B107" s="271" t="s">
        <v>133</v>
      </c>
      <c r="C107" s="138">
        <v>2942600</v>
      </c>
      <c r="D107" s="138">
        <v>1399400</v>
      </c>
      <c r="E107" s="16">
        <f t="shared" si="9"/>
        <v>47.556582614014822</v>
      </c>
      <c r="F107" s="30"/>
      <c r="G107" s="95"/>
      <c r="H107" s="30"/>
      <c r="I107" s="16">
        <f t="shared" si="13"/>
        <v>0</v>
      </c>
      <c r="J107" s="32">
        <f t="shared" si="12"/>
        <v>2942600</v>
      </c>
      <c r="K107" s="32">
        <f>D107+H107</f>
        <v>1399400</v>
      </c>
      <c r="L107" s="17">
        <f t="shared" ref="L107:L113" si="16">IF(J107=0,0,K107/J107*100)</f>
        <v>47.556582614014822</v>
      </c>
    </row>
    <row r="108" spans="1:12" s="23" customFormat="1" ht="60" customHeight="1" x14ac:dyDescent="0.2">
      <c r="A108" s="178" t="s">
        <v>256</v>
      </c>
      <c r="B108" s="176" t="s">
        <v>253</v>
      </c>
      <c r="C108" s="179">
        <f>SUM(C109:C111)</f>
        <v>17316600</v>
      </c>
      <c r="D108" s="179">
        <f>SUM(D109:D111)</f>
        <v>7582808.9500000011</v>
      </c>
      <c r="E108" s="16">
        <f t="shared" si="9"/>
        <v>43.789248178048815</v>
      </c>
      <c r="F108" s="179">
        <f>SUM(F109:F111)</f>
        <v>1264400</v>
      </c>
      <c r="G108" s="179">
        <f>SUM(G109:G111)</f>
        <v>1288400</v>
      </c>
      <c r="H108" s="179">
        <f>SUM(H109:H111)</f>
        <v>24000</v>
      </c>
      <c r="I108" s="16">
        <f t="shared" si="13"/>
        <v>1.8627755355479665</v>
      </c>
      <c r="J108" s="179">
        <f>SUM(J109:J111)</f>
        <v>18605000</v>
      </c>
      <c r="K108" s="179">
        <f>SUM(K109:K111)</f>
        <v>7606808.9500000011</v>
      </c>
      <c r="L108" s="15">
        <f t="shared" si="16"/>
        <v>40.885831496909439</v>
      </c>
    </row>
    <row r="109" spans="1:12" ht="88.15" customHeight="1" x14ac:dyDescent="0.2">
      <c r="A109" s="174" t="s">
        <v>713</v>
      </c>
      <c r="B109" s="175" t="s">
        <v>94</v>
      </c>
      <c r="C109" s="270">
        <v>16349800</v>
      </c>
      <c r="D109" s="270">
        <v>7158580.6300000008</v>
      </c>
      <c r="E109" s="16">
        <f t="shared" si="9"/>
        <v>43.783903350499706</v>
      </c>
      <c r="F109" s="89">
        <v>1264400</v>
      </c>
      <c r="G109" s="89">
        <v>1288400</v>
      </c>
      <c r="H109" s="89">
        <v>24000</v>
      </c>
      <c r="I109" s="16">
        <f t="shared" si="13"/>
        <v>1.8627755355479665</v>
      </c>
      <c r="J109" s="32">
        <f t="shared" si="12"/>
        <v>17638200</v>
      </c>
      <c r="K109" s="32">
        <f>D109+H109</f>
        <v>7182580.6300000008</v>
      </c>
      <c r="L109" s="17">
        <f t="shared" si="16"/>
        <v>40.721732546404965</v>
      </c>
    </row>
    <row r="110" spans="1:12" ht="60" customHeight="1" x14ac:dyDescent="0.2">
      <c r="A110" s="174" t="s">
        <v>714</v>
      </c>
      <c r="B110" s="175" t="s">
        <v>722</v>
      </c>
      <c r="C110" s="270">
        <v>250000</v>
      </c>
      <c r="D110" s="270">
        <v>79028.320000000007</v>
      </c>
      <c r="E110" s="16">
        <f t="shared" si="9"/>
        <v>31.611328000000004</v>
      </c>
      <c r="F110" s="89"/>
      <c r="G110" s="89"/>
      <c r="H110" s="89"/>
      <c r="I110" s="16">
        <f t="shared" si="13"/>
        <v>0</v>
      </c>
      <c r="J110" s="32">
        <f t="shared" si="12"/>
        <v>250000</v>
      </c>
      <c r="K110" s="32">
        <f>D110+H110</f>
        <v>79028.320000000007</v>
      </c>
      <c r="L110" s="17">
        <f t="shared" si="16"/>
        <v>31.611328000000004</v>
      </c>
    </row>
    <row r="111" spans="1:12" ht="60" customHeight="1" x14ac:dyDescent="0.2">
      <c r="A111" s="177" t="s">
        <v>498</v>
      </c>
      <c r="B111" s="271" t="s">
        <v>133</v>
      </c>
      <c r="C111" s="89">
        <v>716800</v>
      </c>
      <c r="D111" s="89">
        <v>345200</v>
      </c>
      <c r="E111" s="16">
        <f t="shared" si="9"/>
        <v>48.158482142857146</v>
      </c>
      <c r="F111" s="89"/>
      <c r="G111" s="89"/>
      <c r="H111" s="89"/>
      <c r="I111" s="16"/>
      <c r="J111" s="32">
        <f t="shared" si="12"/>
        <v>716800</v>
      </c>
      <c r="K111" s="32">
        <f>D111+H111</f>
        <v>345200</v>
      </c>
      <c r="L111" s="17">
        <f t="shared" si="16"/>
        <v>48.158482142857146</v>
      </c>
    </row>
    <row r="112" spans="1:12" ht="45" customHeight="1" x14ac:dyDescent="0.2">
      <c r="A112" s="180">
        <v>1010000</v>
      </c>
      <c r="B112" s="176" t="s">
        <v>254</v>
      </c>
      <c r="C112" s="179">
        <f>SUM(C113:C122)</f>
        <v>246745300</v>
      </c>
      <c r="D112" s="179">
        <f>SUM(D113:D122)</f>
        <v>117113511.35999998</v>
      </c>
      <c r="E112" s="16">
        <f t="shared" si="9"/>
        <v>47.463320014606147</v>
      </c>
      <c r="F112" s="179">
        <f>SUM(F113:F122)</f>
        <v>17927000</v>
      </c>
      <c r="G112" s="179">
        <f>SUM(G113:G122)</f>
        <v>20567045.300000001</v>
      </c>
      <c r="H112" s="179">
        <f>SUM(H113:H122)</f>
        <v>10511640.16</v>
      </c>
      <c r="I112" s="16">
        <f t="shared" si="13"/>
        <v>51.109140893466112</v>
      </c>
      <c r="J112" s="179">
        <f>SUM(J113:J122)</f>
        <v>267312345.30000001</v>
      </c>
      <c r="K112" s="179">
        <f>SUM(K113:K122)</f>
        <v>127625151.51999998</v>
      </c>
      <c r="L112" s="15">
        <f t="shared" si="16"/>
        <v>47.743829929279357</v>
      </c>
    </row>
    <row r="113" spans="1:12" ht="61.15" customHeight="1" x14ac:dyDescent="0.2">
      <c r="A113" s="174" t="s">
        <v>27</v>
      </c>
      <c r="B113" s="175" t="s">
        <v>293</v>
      </c>
      <c r="C113" s="270">
        <v>33010400</v>
      </c>
      <c r="D113" s="270">
        <v>16635313.23</v>
      </c>
      <c r="E113" s="16">
        <f t="shared" si="9"/>
        <v>50.394158295567458</v>
      </c>
      <c r="F113" s="89">
        <v>32000</v>
      </c>
      <c r="G113" s="89">
        <v>32000</v>
      </c>
      <c r="H113" s="89">
        <v>19200</v>
      </c>
      <c r="I113" s="16">
        <f t="shared" si="13"/>
        <v>60</v>
      </c>
      <c r="J113" s="32">
        <f t="shared" si="12"/>
        <v>33042400</v>
      </c>
      <c r="K113" s="32">
        <f>D113+H113</f>
        <v>16654513.23</v>
      </c>
      <c r="L113" s="17">
        <f t="shared" si="16"/>
        <v>50.403461098467432</v>
      </c>
    </row>
    <row r="114" spans="1:12" ht="47.25" x14ac:dyDescent="0.2">
      <c r="A114" s="174" t="s">
        <v>28</v>
      </c>
      <c r="B114" s="175" t="s">
        <v>18</v>
      </c>
      <c r="C114" s="270">
        <v>4029000</v>
      </c>
      <c r="D114" s="270">
        <v>2270206.02</v>
      </c>
      <c r="E114" s="16">
        <f t="shared" si="9"/>
        <v>56.346637379002232</v>
      </c>
      <c r="F114" s="31"/>
      <c r="G114" s="160"/>
      <c r="H114" s="182"/>
      <c r="I114" s="16">
        <f t="shared" si="13"/>
        <v>0</v>
      </c>
      <c r="J114" s="32">
        <f t="shared" si="12"/>
        <v>4029000</v>
      </c>
      <c r="K114" s="32">
        <f t="shared" ref="K114:K121" si="17">D114+H114</f>
        <v>2270206.02</v>
      </c>
      <c r="L114" s="17">
        <f t="shared" ref="L114:L121" si="18">IF(J114=0,0,K114/J114*100)</f>
        <v>56.346637379002232</v>
      </c>
    </row>
    <row r="115" spans="1:12" ht="24.6" customHeight="1" x14ac:dyDescent="0.2">
      <c r="A115" s="174" t="s">
        <v>24</v>
      </c>
      <c r="B115" s="175" t="s">
        <v>723</v>
      </c>
      <c r="C115" s="270">
        <v>44563200</v>
      </c>
      <c r="D115" s="270">
        <v>21154216.219999999</v>
      </c>
      <c r="E115" s="16">
        <f t="shared" si="9"/>
        <v>47.470146264182098</v>
      </c>
      <c r="F115" s="89">
        <v>10160000</v>
      </c>
      <c r="G115" s="89">
        <v>10950505</v>
      </c>
      <c r="H115" s="89">
        <v>5970895.5099999998</v>
      </c>
      <c r="I115" s="16">
        <f t="shared" si="13"/>
        <v>54.526211439563745</v>
      </c>
      <c r="J115" s="32">
        <f t="shared" si="12"/>
        <v>55513705</v>
      </c>
      <c r="K115" s="32">
        <f t="shared" si="17"/>
        <v>27125111.729999997</v>
      </c>
      <c r="L115" s="17">
        <f t="shared" si="18"/>
        <v>48.862009354266654</v>
      </c>
    </row>
    <row r="116" spans="1:12" ht="24.6" customHeight="1" x14ac:dyDescent="0.2">
      <c r="A116" s="174" t="s">
        <v>499</v>
      </c>
      <c r="B116" s="175" t="s">
        <v>724</v>
      </c>
      <c r="C116" s="270">
        <v>50339000</v>
      </c>
      <c r="D116" s="270">
        <v>24517164.809999999</v>
      </c>
      <c r="E116" s="16">
        <f t="shared" si="9"/>
        <v>48.704115715449255</v>
      </c>
      <c r="F116" s="89"/>
      <c r="G116" s="89"/>
      <c r="H116" s="89"/>
      <c r="I116" s="16">
        <f t="shared" si="13"/>
        <v>0</v>
      </c>
      <c r="J116" s="32">
        <f t="shared" si="12"/>
        <v>50339000</v>
      </c>
      <c r="K116" s="32">
        <f t="shared" si="17"/>
        <v>24517164.809999999</v>
      </c>
      <c r="L116" s="17">
        <f t="shared" si="18"/>
        <v>48.704115715449255</v>
      </c>
    </row>
    <row r="117" spans="1:12" ht="52.15" customHeight="1" x14ac:dyDescent="0.2">
      <c r="A117" s="174" t="s">
        <v>314</v>
      </c>
      <c r="B117" s="175" t="s">
        <v>725</v>
      </c>
      <c r="C117" s="270">
        <v>44955900</v>
      </c>
      <c r="D117" s="270">
        <v>21341402.07</v>
      </c>
      <c r="E117" s="16">
        <f t="shared" si="9"/>
        <v>47.471860356482686</v>
      </c>
      <c r="F117" s="89"/>
      <c r="G117" s="89"/>
      <c r="H117" s="89"/>
      <c r="I117" s="16">
        <f t="shared" si="13"/>
        <v>0</v>
      </c>
      <c r="J117" s="32">
        <f t="shared" si="12"/>
        <v>44955900</v>
      </c>
      <c r="K117" s="32">
        <f t="shared" si="17"/>
        <v>21341402.07</v>
      </c>
      <c r="L117" s="17">
        <f t="shared" si="18"/>
        <v>47.471860356482686</v>
      </c>
    </row>
    <row r="118" spans="1:12" ht="29.45" customHeight="1" x14ac:dyDescent="0.2">
      <c r="A118" s="174" t="s">
        <v>315</v>
      </c>
      <c r="B118" s="175" t="s">
        <v>476</v>
      </c>
      <c r="C118" s="270">
        <v>22782100</v>
      </c>
      <c r="D118" s="270">
        <v>10343190.930000002</v>
      </c>
      <c r="E118" s="16">
        <f t="shared" si="9"/>
        <v>45.400515887473063</v>
      </c>
      <c r="F118" s="89">
        <v>55000</v>
      </c>
      <c r="G118" s="89">
        <v>291156.3</v>
      </c>
      <c r="H118" s="89">
        <v>238292.3</v>
      </c>
      <c r="I118" s="16">
        <f t="shared" si="13"/>
        <v>81.843429113503646</v>
      </c>
      <c r="J118" s="32">
        <f t="shared" si="12"/>
        <v>23073256.300000001</v>
      </c>
      <c r="K118" s="32">
        <f t="shared" si="17"/>
        <v>10581483.230000002</v>
      </c>
      <c r="L118" s="17">
        <f t="shared" si="18"/>
        <v>45.860380920745904</v>
      </c>
    </row>
    <row r="119" spans="1:12" ht="29.45" customHeight="1" x14ac:dyDescent="0.2">
      <c r="A119" s="174" t="s">
        <v>316</v>
      </c>
      <c r="B119" s="175" t="s">
        <v>477</v>
      </c>
      <c r="C119" s="270">
        <v>38379700</v>
      </c>
      <c r="D119" s="270">
        <v>17638498.129999999</v>
      </c>
      <c r="E119" s="16">
        <f t="shared" si="9"/>
        <v>45.957884324265166</v>
      </c>
      <c r="F119" s="89">
        <v>7550000</v>
      </c>
      <c r="G119" s="89">
        <v>9163384</v>
      </c>
      <c r="H119" s="89">
        <v>4183319.35</v>
      </c>
      <c r="I119" s="16">
        <f t="shared" si="13"/>
        <v>45.652559687556476</v>
      </c>
      <c r="J119" s="32">
        <f t="shared" si="12"/>
        <v>47543084</v>
      </c>
      <c r="K119" s="32">
        <f t="shared" si="17"/>
        <v>21821817.48</v>
      </c>
      <c r="L119" s="17">
        <f t="shared" si="18"/>
        <v>45.899036503395529</v>
      </c>
    </row>
    <row r="120" spans="1:12" ht="37.9" customHeight="1" x14ac:dyDescent="0.2">
      <c r="A120" s="174" t="s">
        <v>317</v>
      </c>
      <c r="B120" s="175" t="s">
        <v>83</v>
      </c>
      <c r="C120" s="270">
        <v>4159500</v>
      </c>
      <c r="D120" s="270">
        <v>1856926.1000000003</v>
      </c>
      <c r="E120" s="16">
        <f t="shared" si="9"/>
        <v>44.64301238129584</v>
      </c>
      <c r="F120" s="89"/>
      <c r="G120" s="89"/>
      <c r="H120" s="89"/>
      <c r="I120" s="16">
        <f t="shared" si="13"/>
        <v>0</v>
      </c>
      <c r="J120" s="32">
        <f t="shared" si="12"/>
        <v>4159500</v>
      </c>
      <c r="K120" s="32">
        <f t="shared" si="17"/>
        <v>1856926.1000000003</v>
      </c>
      <c r="L120" s="17">
        <f t="shared" si="18"/>
        <v>44.64301238129584</v>
      </c>
    </row>
    <row r="121" spans="1:12" ht="28.15" customHeight="1" x14ac:dyDescent="0.2">
      <c r="A121" s="174" t="s">
        <v>318</v>
      </c>
      <c r="B121" s="175" t="s">
        <v>129</v>
      </c>
      <c r="C121" s="270">
        <v>2970000</v>
      </c>
      <c r="D121" s="270">
        <v>570893.85</v>
      </c>
      <c r="E121" s="16">
        <f t="shared" si="9"/>
        <v>19.222015151515151</v>
      </c>
      <c r="F121" s="89">
        <v>130000</v>
      </c>
      <c r="G121" s="89">
        <v>130000</v>
      </c>
      <c r="H121" s="89">
        <v>99933</v>
      </c>
      <c r="I121" s="16">
        <f t="shared" si="13"/>
        <v>76.871538461538464</v>
      </c>
      <c r="J121" s="32">
        <f t="shared" si="12"/>
        <v>3100000</v>
      </c>
      <c r="K121" s="32">
        <f t="shared" si="17"/>
        <v>670826.85</v>
      </c>
      <c r="L121" s="17">
        <f t="shared" si="18"/>
        <v>21.63957580645161</v>
      </c>
    </row>
    <row r="122" spans="1:12" ht="47.25" x14ac:dyDescent="0.2">
      <c r="A122" s="177" t="s">
        <v>319</v>
      </c>
      <c r="B122" s="271" t="s">
        <v>133</v>
      </c>
      <c r="C122" s="89">
        <v>1556500</v>
      </c>
      <c r="D122" s="89">
        <v>785700</v>
      </c>
      <c r="E122" s="16">
        <f t="shared" si="9"/>
        <v>50.478637969804055</v>
      </c>
      <c r="F122" s="89"/>
      <c r="G122" s="89"/>
      <c r="H122" s="89"/>
      <c r="I122" s="16">
        <f t="shared" si="13"/>
        <v>0</v>
      </c>
      <c r="J122" s="32">
        <f t="shared" si="12"/>
        <v>1556500</v>
      </c>
      <c r="K122" s="32">
        <f>D122+H122</f>
        <v>785700</v>
      </c>
      <c r="L122" s="17">
        <f>IF(J122=0,0,K122/J122*100)</f>
        <v>50.478637969804055</v>
      </c>
    </row>
    <row r="123" spans="1:12" ht="74.45" customHeight="1" x14ac:dyDescent="0.2">
      <c r="A123" s="180">
        <v>1210000</v>
      </c>
      <c r="B123" s="181" t="s">
        <v>245</v>
      </c>
      <c r="C123" s="179">
        <f>SUM(C124:C127)</f>
        <v>1317700</v>
      </c>
      <c r="D123" s="179">
        <f>SUM(D124:D127)</f>
        <v>405064.76</v>
      </c>
      <c r="E123" s="16">
        <f t="shared" si="9"/>
        <v>30.740286863474235</v>
      </c>
      <c r="F123" s="179">
        <f>SUM(F124:F127)</f>
        <v>2500000</v>
      </c>
      <c r="G123" s="179">
        <f>SUM(G124:G127)</f>
        <v>2500000</v>
      </c>
      <c r="H123" s="179">
        <f>SUM(H124:H127)</f>
        <v>0</v>
      </c>
      <c r="I123" s="16">
        <f t="shared" si="13"/>
        <v>0</v>
      </c>
      <c r="J123" s="179">
        <f>SUM(J124:J127)</f>
        <v>3817700</v>
      </c>
      <c r="K123" s="179">
        <f>SUM(K124:K127)</f>
        <v>405064.76</v>
      </c>
      <c r="L123" s="15">
        <f t="shared" ref="L123:L164" si="19">IF(J123=0,0,K123/J123*100)</f>
        <v>10.610177855777039</v>
      </c>
    </row>
    <row r="124" spans="1:12" ht="37.15" customHeight="1" x14ac:dyDescent="0.2">
      <c r="A124" s="86">
        <v>1216014</v>
      </c>
      <c r="B124" s="227" t="s">
        <v>352</v>
      </c>
      <c r="C124" s="89"/>
      <c r="D124" s="89"/>
      <c r="E124" s="16">
        <f t="shared" ref="E124:E184" si="20">IF(C124=0,0,D124/C124*100)</f>
        <v>0</v>
      </c>
      <c r="F124" s="89">
        <v>1000000</v>
      </c>
      <c r="G124" s="89">
        <v>1000000</v>
      </c>
      <c r="H124" s="82"/>
      <c r="I124" s="16">
        <f t="shared" si="13"/>
        <v>0</v>
      </c>
      <c r="J124" s="32">
        <f t="shared" si="12"/>
        <v>1000000</v>
      </c>
      <c r="K124" s="32">
        <f>D124+H124</f>
        <v>0</v>
      </c>
      <c r="L124" s="17">
        <f t="shared" si="19"/>
        <v>0</v>
      </c>
    </row>
    <row r="125" spans="1:12" ht="37.15" customHeight="1" x14ac:dyDescent="0.2">
      <c r="A125" s="86">
        <v>1217310</v>
      </c>
      <c r="B125" s="227" t="s">
        <v>353</v>
      </c>
      <c r="C125" s="89"/>
      <c r="D125" s="89"/>
      <c r="E125" s="16">
        <f t="shared" si="20"/>
        <v>0</v>
      </c>
      <c r="F125" s="89">
        <v>1500000</v>
      </c>
      <c r="G125" s="89">
        <v>1500000</v>
      </c>
      <c r="H125" s="84"/>
      <c r="I125" s="16">
        <f t="shared" si="13"/>
        <v>0</v>
      </c>
      <c r="J125" s="32">
        <f t="shared" si="12"/>
        <v>1500000</v>
      </c>
      <c r="K125" s="32">
        <f>D125+H125</f>
        <v>0</v>
      </c>
      <c r="L125" s="17">
        <f>IF(J125=0,0,K125/J125*100)</f>
        <v>0</v>
      </c>
    </row>
    <row r="126" spans="1:12" ht="37.15" customHeight="1" x14ac:dyDescent="0.2">
      <c r="A126" s="86">
        <v>1217640</v>
      </c>
      <c r="B126" s="227" t="s">
        <v>596</v>
      </c>
      <c r="C126" s="89">
        <v>500000</v>
      </c>
      <c r="D126" s="89">
        <v>7764.76</v>
      </c>
      <c r="E126" s="16">
        <f t="shared" si="20"/>
        <v>1.5529519999999999</v>
      </c>
      <c r="F126" s="89"/>
      <c r="G126" s="89"/>
      <c r="H126" s="84"/>
      <c r="I126" s="16">
        <f t="shared" si="13"/>
        <v>0</v>
      </c>
      <c r="J126" s="32">
        <f t="shared" si="12"/>
        <v>500000</v>
      </c>
      <c r="K126" s="32">
        <f>D126+H126</f>
        <v>7764.76</v>
      </c>
      <c r="L126" s="17">
        <f>IF(J126=0,0,K126/J126*100)</f>
        <v>1.5529519999999999</v>
      </c>
    </row>
    <row r="127" spans="1:12" ht="47.25" x14ac:dyDescent="0.2">
      <c r="A127" s="177" t="s">
        <v>462</v>
      </c>
      <c r="B127" s="271" t="s">
        <v>133</v>
      </c>
      <c r="C127" s="89">
        <v>817700</v>
      </c>
      <c r="D127" s="89">
        <v>397300</v>
      </c>
      <c r="E127" s="16">
        <f t="shared" si="20"/>
        <v>48.587501528678004</v>
      </c>
      <c r="F127" s="89"/>
      <c r="G127" s="89"/>
      <c r="H127" s="84"/>
      <c r="I127" s="16">
        <f t="shared" si="13"/>
        <v>0</v>
      </c>
      <c r="J127" s="32">
        <f t="shared" si="12"/>
        <v>817700</v>
      </c>
      <c r="K127" s="32">
        <f>D127+H127</f>
        <v>397300</v>
      </c>
      <c r="L127" s="17">
        <f>IF(J127=0,0,K127/J127*100)</f>
        <v>48.587501528678004</v>
      </c>
    </row>
    <row r="128" spans="1:12" s="23" customFormat="1" ht="61.9" customHeight="1" x14ac:dyDescent="0.2">
      <c r="A128" s="24" t="s">
        <v>320</v>
      </c>
      <c r="B128" s="25" t="s">
        <v>638</v>
      </c>
      <c r="C128" s="30">
        <f>SUM(C129:C133)</f>
        <v>668100</v>
      </c>
      <c r="D128" s="30">
        <f>SUM(D129:D133)</f>
        <v>312300</v>
      </c>
      <c r="E128" s="16">
        <f t="shared" si="20"/>
        <v>46.744499326448135</v>
      </c>
      <c r="F128" s="30">
        <f>SUM(F129:F133)</f>
        <v>47391888.509999998</v>
      </c>
      <c r="G128" s="30">
        <f>SUM(G129:G133)</f>
        <v>47391888.509999998</v>
      </c>
      <c r="H128" s="30">
        <f>SUM(H129:H133)</f>
        <v>13836890.580000002</v>
      </c>
      <c r="I128" s="16">
        <f t="shared" si="13"/>
        <v>29.196748673732063</v>
      </c>
      <c r="J128" s="30">
        <f>SUM(J129:J133)</f>
        <v>48059988.509999998</v>
      </c>
      <c r="K128" s="30">
        <f>SUM(K129:K133)</f>
        <v>14149190.580000002</v>
      </c>
      <c r="L128" s="15">
        <f t="shared" si="19"/>
        <v>29.440686564159151</v>
      </c>
    </row>
    <row r="129" spans="1:12" s="23" customFormat="1" ht="58.9" customHeight="1" x14ac:dyDescent="0.2">
      <c r="A129" s="174" t="s">
        <v>255</v>
      </c>
      <c r="B129" s="175" t="s">
        <v>456</v>
      </c>
      <c r="C129" s="30"/>
      <c r="D129" s="30"/>
      <c r="E129" s="16">
        <f t="shared" si="20"/>
        <v>0</v>
      </c>
      <c r="F129" s="138">
        <v>16546888.51</v>
      </c>
      <c r="G129" s="138">
        <v>16546888.51</v>
      </c>
      <c r="H129" s="138">
        <v>6906610.04</v>
      </c>
      <c r="I129" s="16">
        <f t="shared" si="13"/>
        <v>41.739629996455449</v>
      </c>
      <c r="J129" s="32">
        <f t="shared" si="12"/>
        <v>16546888.51</v>
      </c>
      <c r="K129" s="32">
        <f t="shared" ref="K129:K135" si="21">D129+H129</f>
        <v>6906610.04</v>
      </c>
      <c r="L129" s="17">
        <f t="shared" si="19"/>
        <v>41.739629996455449</v>
      </c>
    </row>
    <row r="130" spans="1:12" ht="27.6" customHeight="1" x14ac:dyDescent="0.2">
      <c r="A130" s="87" t="s">
        <v>25</v>
      </c>
      <c r="B130" s="85" t="s">
        <v>49</v>
      </c>
      <c r="C130" s="32"/>
      <c r="D130" s="32"/>
      <c r="E130" s="16">
        <f t="shared" si="20"/>
        <v>0</v>
      </c>
      <c r="F130" s="89">
        <v>14000000</v>
      </c>
      <c r="G130" s="89">
        <v>14000000</v>
      </c>
      <c r="H130" s="172">
        <v>62921.61</v>
      </c>
      <c r="I130" s="16">
        <f t="shared" si="13"/>
        <v>0.44944007142857145</v>
      </c>
      <c r="J130" s="32">
        <f t="shared" si="12"/>
        <v>14000000</v>
      </c>
      <c r="K130" s="32">
        <f t="shared" si="21"/>
        <v>62921.61</v>
      </c>
      <c r="L130" s="17">
        <f t="shared" si="19"/>
        <v>0.44944007142857145</v>
      </c>
    </row>
    <row r="131" spans="1:12" ht="29.45" customHeight="1" x14ac:dyDescent="0.2">
      <c r="A131" s="87">
        <v>1517322</v>
      </c>
      <c r="B131" s="85" t="s">
        <v>53</v>
      </c>
      <c r="C131" s="32"/>
      <c r="D131" s="32"/>
      <c r="E131" s="16">
        <f t="shared" si="20"/>
        <v>0</v>
      </c>
      <c r="F131" s="89">
        <v>11345000</v>
      </c>
      <c r="G131" s="89">
        <v>11345000</v>
      </c>
      <c r="H131" s="89">
        <v>3772434.13</v>
      </c>
      <c r="I131" s="16">
        <f t="shared" si="13"/>
        <v>33.251953547818417</v>
      </c>
      <c r="J131" s="32">
        <f t="shared" si="12"/>
        <v>11345000</v>
      </c>
      <c r="K131" s="32">
        <f t="shared" si="21"/>
        <v>3772434.13</v>
      </c>
      <c r="L131" s="17">
        <f t="shared" si="19"/>
        <v>33.251953547818417</v>
      </c>
    </row>
    <row r="132" spans="1:12" ht="45.6" customHeight="1" x14ac:dyDescent="0.2">
      <c r="A132" s="34" t="s">
        <v>589</v>
      </c>
      <c r="B132" s="164" t="s">
        <v>590</v>
      </c>
      <c r="C132" s="164"/>
      <c r="D132" s="32"/>
      <c r="E132" s="16">
        <f t="shared" si="20"/>
        <v>0</v>
      </c>
      <c r="F132" s="89">
        <v>5500000</v>
      </c>
      <c r="G132" s="89">
        <v>5500000</v>
      </c>
      <c r="H132" s="89">
        <v>3094924.8</v>
      </c>
      <c r="I132" s="16">
        <f t="shared" si="13"/>
        <v>56.271359999999994</v>
      </c>
      <c r="J132" s="32">
        <f t="shared" si="12"/>
        <v>5500000</v>
      </c>
      <c r="K132" s="32">
        <f t="shared" si="21"/>
        <v>3094924.8</v>
      </c>
      <c r="L132" s="17">
        <f t="shared" si="19"/>
        <v>56.271359999999994</v>
      </c>
    </row>
    <row r="133" spans="1:12" ht="45.6" customHeight="1" x14ac:dyDescent="0.2">
      <c r="A133" s="177" t="s">
        <v>469</v>
      </c>
      <c r="B133" s="271" t="s">
        <v>133</v>
      </c>
      <c r="C133" s="189">
        <v>668100</v>
      </c>
      <c r="D133" s="32">
        <v>312300</v>
      </c>
      <c r="E133" s="16">
        <f t="shared" si="20"/>
        <v>46.744499326448135</v>
      </c>
      <c r="F133" s="89"/>
      <c r="G133" s="89"/>
      <c r="H133" s="89"/>
      <c r="I133" s="16">
        <f t="shared" si="13"/>
        <v>0</v>
      </c>
      <c r="J133" s="32">
        <f t="shared" si="12"/>
        <v>668100</v>
      </c>
      <c r="K133" s="32">
        <f>D133+H133</f>
        <v>312300</v>
      </c>
      <c r="L133" s="17">
        <f>IF(J133=0,0,K133/J133*100)</f>
        <v>46.744499326448135</v>
      </c>
    </row>
    <row r="134" spans="1:12" s="23" customFormat="1" ht="57" customHeight="1" x14ac:dyDescent="0.2">
      <c r="A134" s="24" t="s">
        <v>321</v>
      </c>
      <c r="B134" s="176" t="s">
        <v>605</v>
      </c>
      <c r="C134" s="30">
        <f>SUM(C135:C137)</f>
        <v>1246700</v>
      </c>
      <c r="D134" s="30">
        <f>SUM(D135:D137)</f>
        <v>572870</v>
      </c>
      <c r="E134" s="16">
        <f t="shared" si="20"/>
        <v>45.950910403465151</v>
      </c>
      <c r="F134" s="30">
        <f>SUM(F135:F137)</f>
        <v>100000</v>
      </c>
      <c r="G134" s="30">
        <f>SUM(G135:G137)</f>
        <v>1988286.12</v>
      </c>
      <c r="H134" s="30">
        <f>SUM(H135:H137)</f>
        <v>1887702.64</v>
      </c>
      <c r="I134" s="16">
        <f t="shared" si="13"/>
        <v>94.941196893734784</v>
      </c>
      <c r="J134" s="30">
        <f>SUM(J135:J137)</f>
        <v>3234986.12</v>
      </c>
      <c r="K134" s="30">
        <f>SUM(K135:K137)</f>
        <v>2460572.6399999997</v>
      </c>
      <c r="L134" s="15">
        <f t="shared" si="19"/>
        <v>76.06130439904328</v>
      </c>
    </row>
    <row r="135" spans="1:12" ht="48" customHeight="1" x14ac:dyDescent="0.2">
      <c r="A135" s="34" t="s">
        <v>322</v>
      </c>
      <c r="B135" s="27" t="s">
        <v>91</v>
      </c>
      <c r="C135" s="89">
        <v>100000</v>
      </c>
      <c r="D135" s="89">
        <v>9100</v>
      </c>
      <c r="E135" s="16">
        <f t="shared" si="20"/>
        <v>9.1</v>
      </c>
      <c r="F135" s="36">
        <v>100000</v>
      </c>
      <c r="G135" s="98">
        <v>100000</v>
      </c>
      <c r="H135" s="36"/>
      <c r="I135" s="16">
        <f t="shared" si="13"/>
        <v>0</v>
      </c>
      <c r="J135" s="32">
        <f t="shared" si="12"/>
        <v>200000</v>
      </c>
      <c r="K135" s="32">
        <f t="shared" si="21"/>
        <v>9100</v>
      </c>
      <c r="L135" s="17">
        <f t="shared" si="19"/>
        <v>4.55</v>
      </c>
    </row>
    <row r="136" spans="1:12" ht="48" customHeight="1" x14ac:dyDescent="0.2">
      <c r="A136" s="34" t="s">
        <v>361</v>
      </c>
      <c r="B136" s="271" t="s">
        <v>400</v>
      </c>
      <c r="C136" s="89">
        <v>380000</v>
      </c>
      <c r="D136" s="89">
        <v>166870</v>
      </c>
      <c r="E136" s="16">
        <f t="shared" si="20"/>
        <v>43.913157894736841</v>
      </c>
      <c r="F136" s="36"/>
      <c r="G136" s="98">
        <v>1888286.12</v>
      </c>
      <c r="H136" s="36">
        <v>1887702.64</v>
      </c>
      <c r="I136" s="16">
        <f t="shared" si="13"/>
        <v>99.969100021770004</v>
      </c>
      <c r="J136" s="32">
        <f t="shared" si="12"/>
        <v>2268286.12</v>
      </c>
      <c r="K136" s="32">
        <f>D136+H136</f>
        <v>2054572.64</v>
      </c>
      <c r="L136" s="17">
        <f>IF(J136=0,0,K136/J136*100)</f>
        <v>90.578195664310641</v>
      </c>
    </row>
    <row r="137" spans="1:12" ht="48" customHeight="1" x14ac:dyDescent="0.2">
      <c r="A137" s="34" t="s">
        <v>323</v>
      </c>
      <c r="B137" s="271" t="s">
        <v>133</v>
      </c>
      <c r="C137" s="89">
        <v>766700</v>
      </c>
      <c r="D137" s="89">
        <v>396900</v>
      </c>
      <c r="E137" s="16">
        <f t="shared" si="20"/>
        <v>51.767314464588502</v>
      </c>
      <c r="F137" s="36"/>
      <c r="G137" s="98"/>
      <c r="H137" s="36"/>
      <c r="I137" s="16">
        <f t="shared" si="13"/>
        <v>0</v>
      </c>
      <c r="J137" s="32">
        <f t="shared" si="12"/>
        <v>766700</v>
      </c>
      <c r="K137" s="32">
        <f>D137+H137</f>
        <v>396900</v>
      </c>
      <c r="L137" s="17">
        <f>IF(J137=0,0,K137/J137*100)</f>
        <v>51.767314464588502</v>
      </c>
    </row>
    <row r="138" spans="1:12" s="23" customFormat="1" ht="87" customHeight="1" x14ac:dyDescent="0.2">
      <c r="A138" s="24" t="s">
        <v>324</v>
      </c>
      <c r="B138" s="176" t="s">
        <v>606</v>
      </c>
      <c r="C138" s="30">
        <f>SUM(C139:C144)</f>
        <v>72534000</v>
      </c>
      <c r="D138" s="30">
        <f>SUM(D139:D144)</f>
        <v>29426501</v>
      </c>
      <c r="E138" s="16">
        <f t="shared" si="20"/>
        <v>40.569251661289876</v>
      </c>
      <c r="F138" s="30">
        <f>SUM(F139:F144)</f>
        <v>25374522.670000002</v>
      </c>
      <c r="G138" s="30">
        <f>SUM(G139:G144)</f>
        <v>25374522.670000002</v>
      </c>
      <c r="H138" s="30">
        <f>SUM(H139:H144)</f>
        <v>21386571.399999999</v>
      </c>
      <c r="I138" s="16">
        <f t="shared" si="13"/>
        <v>84.283640240788017</v>
      </c>
      <c r="J138" s="30">
        <f>SUM(J139:J144)</f>
        <v>97908522.670000002</v>
      </c>
      <c r="K138" s="30">
        <f>SUM(K139:K144)</f>
        <v>50813072.399999999</v>
      </c>
      <c r="L138" s="15">
        <f t="shared" si="19"/>
        <v>51.898518141536165</v>
      </c>
    </row>
    <row r="139" spans="1:12" s="23" customFormat="1" ht="29.45" customHeight="1" x14ac:dyDescent="0.2">
      <c r="A139" s="168" t="s">
        <v>592</v>
      </c>
      <c r="B139" s="164" t="s">
        <v>591</v>
      </c>
      <c r="C139" s="89">
        <v>7500000</v>
      </c>
      <c r="D139" s="89">
        <v>7497049.2699999996</v>
      </c>
      <c r="E139" s="16">
        <f t="shared" si="20"/>
        <v>99.960656933333325</v>
      </c>
      <c r="F139" s="89"/>
      <c r="G139" s="89"/>
      <c r="H139" s="36"/>
      <c r="I139" s="16">
        <f t="shared" si="13"/>
        <v>0</v>
      </c>
      <c r="J139" s="32">
        <f t="shared" si="12"/>
        <v>7500000</v>
      </c>
      <c r="K139" s="32">
        <f t="shared" ref="K139:K144" si="22">D139+H139</f>
        <v>7497049.2699999996</v>
      </c>
      <c r="L139" s="17">
        <f t="shared" si="19"/>
        <v>99.960656933333325</v>
      </c>
    </row>
    <row r="140" spans="1:12" s="23" customFormat="1" ht="60" customHeight="1" x14ac:dyDescent="0.2">
      <c r="A140" s="34" t="s">
        <v>325</v>
      </c>
      <c r="B140" s="104" t="s">
        <v>458</v>
      </c>
      <c r="C140" s="138">
        <v>55000000</v>
      </c>
      <c r="D140" s="138">
        <v>21342299.760000002</v>
      </c>
      <c r="E140" s="16">
        <f t="shared" si="20"/>
        <v>38.804181381818189</v>
      </c>
      <c r="F140" s="31"/>
      <c r="G140" s="31"/>
      <c r="H140" s="31"/>
      <c r="I140" s="16">
        <f t="shared" si="13"/>
        <v>0</v>
      </c>
      <c r="J140" s="32">
        <f t="shared" ref="J140:J184" si="23">C140+G140</f>
        <v>55000000</v>
      </c>
      <c r="K140" s="32">
        <f t="shared" si="22"/>
        <v>21342299.760000002</v>
      </c>
      <c r="L140" s="17">
        <f t="shared" si="19"/>
        <v>38.804181381818189</v>
      </c>
    </row>
    <row r="141" spans="1:12" ht="63.6" customHeight="1" x14ac:dyDescent="0.2">
      <c r="A141" s="34" t="s">
        <v>326</v>
      </c>
      <c r="B141" s="27" t="s">
        <v>31</v>
      </c>
      <c r="C141" s="89"/>
      <c r="D141" s="89"/>
      <c r="E141" s="16">
        <f t="shared" si="20"/>
        <v>0</v>
      </c>
      <c r="F141" s="89">
        <v>2590688.67</v>
      </c>
      <c r="G141" s="89">
        <v>2590688.67</v>
      </c>
      <c r="H141" s="89">
        <v>2584578.4</v>
      </c>
      <c r="I141" s="16">
        <f t="shared" si="13"/>
        <v>99.764144952237729</v>
      </c>
      <c r="J141" s="32">
        <f t="shared" si="23"/>
        <v>2590688.67</v>
      </c>
      <c r="K141" s="32">
        <f t="shared" si="22"/>
        <v>2584578.4</v>
      </c>
      <c r="L141" s="17">
        <f t="shared" si="19"/>
        <v>99.764144952237729</v>
      </c>
    </row>
    <row r="142" spans="1:12" ht="24.6" customHeight="1" x14ac:dyDescent="0.2">
      <c r="A142" s="34" t="s">
        <v>424</v>
      </c>
      <c r="B142" s="184" t="s">
        <v>62</v>
      </c>
      <c r="C142" s="89">
        <v>6000000</v>
      </c>
      <c r="D142" s="89">
        <v>69751.97</v>
      </c>
      <c r="E142" s="16">
        <f t="shared" si="20"/>
        <v>1.1625328333333333</v>
      </c>
      <c r="F142" s="89">
        <v>22783834</v>
      </c>
      <c r="G142" s="89">
        <v>22783834</v>
      </c>
      <c r="H142" s="89">
        <v>18801993</v>
      </c>
      <c r="I142" s="16">
        <f t="shared" ref="I142:I185" si="24">IF(G142=0,0,H142/G142*100)</f>
        <v>82.523393560539461</v>
      </c>
      <c r="J142" s="32">
        <f t="shared" si="23"/>
        <v>28783834</v>
      </c>
      <c r="K142" s="32">
        <f t="shared" si="22"/>
        <v>18871744.969999999</v>
      </c>
      <c r="L142" s="17">
        <f t="shared" si="19"/>
        <v>65.563694433479569</v>
      </c>
    </row>
    <row r="143" spans="1:12" ht="24.6" customHeight="1" x14ac:dyDescent="0.2">
      <c r="A143" s="34" t="s">
        <v>363</v>
      </c>
      <c r="B143" s="271" t="s">
        <v>146</v>
      </c>
      <c r="C143" s="89">
        <v>3000000</v>
      </c>
      <c r="D143" s="89"/>
      <c r="E143" s="16">
        <f t="shared" si="20"/>
        <v>0</v>
      </c>
      <c r="F143" s="89"/>
      <c r="G143" s="89"/>
      <c r="H143" s="89"/>
      <c r="I143" s="16">
        <f t="shared" si="24"/>
        <v>0</v>
      </c>
      <c r="J143" s="32">
        <f t="shared" si="23"/>
        <v>3000000</v>
      </c>
      <c r="K143" s="32">
        <f t="shared" si="22"/>
        <v>0</v>
      </c>
      <c r="L143" s="17">
        <f>IF(J143=0,0,K143/J143*100)</f>
        <v>0</v>
      </c>
    </row>
    <row r="144" spans="1:12" ht="47.25" x14ac:dyDescent="0.2">
      <c r="A144" s="34" t="s">
        <v>327</v>
      </c>
      <c r="B144" s="271" t="s">
        <v>133</v>
      </c>
      <c r="C144" s="89">
        <v>1034000</v>
      </c>
      <c r="D144" s="89">
        <v>517400</v>
      </c>
      <c r="E144" s="16">
        <f t="shared" si="20"/>
        <v>50.038684719535787</v>
      </c>
      <c r="F144" s="89"/>
      <c r="G144" s="89"/>
      <c r="H144" s="89"/>
      <c r="I144" s="16">
        <f t="shared" si="24"/>
        <v>0</v>
      </c>
      <c r="J144" s="32">
        <f t="shared" si="23"/>
        <v>1034000</v>
      </c>
      <c r="K144" s="32">
        <f t="shared" si="22"/>
        <v>517400</v>
      </c>
      <c r="L144" s="17">
        <f>IF(J144=0,0,K144/J144*100)</f>
        <v>50.038684719535787</v>
      </c>
    </row>
    <row r="145" spans="1:12" ht="63" customHeight="1" x14ac:dyDescent="0.2">
      <c r="A145" s="24" t="s">
        <v>459</v>
      </c>
      <c r="B145" s="176" t="s">
        <v>607</v>
      </c>
      <c r="C145" s="30">
        <f>SUM(C146:C149)</f>
        <v>8579100</v>
      </c>
      <c r="D145" s="30">
        <f>SUM(D146:D149)</f>
        <v>3635525.59</v>
      </c>
      <c r="E145" s="16">
        <f t="shared" si="20"/>
        <v>42.37653821496427</v>
      </c>
      <c r="F145" s="30">
        <f>SUM(F146:F149)</f>
        <v>1400000</v>
      </c>
      <c r="G145" s="30">
        <f>SUM(G146:G149)</f>
        <v>1400000</v>
      </c>
      <c r="H145" s="30">
        <f>SUM(H146:H149)</f>
        <v>0</v>
      </c>
      <c r="I145" s="16">
        <f t="shared" si="24"/>
        <v>0</v>
      </c>
      <c r="J145" s="30">
        <f>SUM(J146:J149)</f>
        <v>9979100</v>
      </c>
      <c r="K145" s="30">
        <f>SUM(K146:K149)</f>
        <v>3635525.59</v>
      </c>
      <c r="L145" s="17">
        <f t="shared" si="19"/>
        <v>36.431397520818507</v>
      </c>
    </row>
    <row r="146" spans="1:12" ht="44.45" customHeight="1" x14ac:dyDescent="0.2">
      <c r="A146" s="34" t="s">
        <v>460</v>
      </c>
      <c r="B146" s="173" t="s">
        <v>131</v>
      </c>
      <c r="C146" s="270">
        <v>407000</v>
      </c>
      <c r="D146" s="270">
        <v>291000</v>
      </c>
      <c r="E146" s="16">
        <f t="shared" si="20"/>
        <v>71.49877149877149</v>
      </c>
      <c r="F146" s="32">
        <v>1400000</v>
      </c>
      <c r="G146" s="97">
        <v>1400000</v>
      </c>
      <c r="H146" s="32"/>
      <c r="I146" s="16">
        <f t="shared" si="24"/>
        <v>0</v>
      </c>
      <c r="J146" s="32">
        <f t="shared" si="23"/>
        <v>1807000</v>
      </c>
      <c r="K146" s="32">
        <f>D146+H146</f>
        <v>291000</v>
      </c>
      <c r="L146" s="17">
        <f t="shared" si="19"/>
        <v>16.104039845047037</v>
      </c>
    </row>
    <row r="147" spans="1:12" ht="44.45" customHeight="1" x14ac:dyDescent="0.2">
      <c r="A147" s="34" t="s">
        <v>594</v>
      </c>
      <c r="B147" s="164" t="s">
        <v>593</v>
      </c>
      <c r="C147" s="270">
        <v>3429000</v>
      </c>
      <c r="D147" s="270">
        <v>1492087.53</v>
      </c>
      <c r="E147" s="16">
        <f t="shared" si="20"/>
        <v>43.51378040244969</v>
      </c>
      <c r="F147" s="32"/>
      <c r="G147" s="97"/>
      <c r="H147" s="32"/>
      <c r="I147" s="16">
        <f t="shared" si="24"/>
        <v>0</v>
      </c>
      <c r="J147" s="32">
        <f t="shared" si="23"/>
        <v>3429000</v>
      </c>
      <c r="K147" s="32">
        <f>D147+H147</f>
        <v>1492087.53</v>
      </c>
      <c r="L147" s="17">
        <f t="shared" si="19"/>
        <v>43.51378040244969</v>
      </c>
    </row>
    <row r="148" spans="1:12" ht="35.25" customHeight="1" x14ac:dyDescent="0.2">
      <c r="A148" s="34" t="s">
        <v>117</v>
      </c>
      <c r="B148" s="27" t="s">
        <v>62</v>
      </c>
      <c r="C148" s="270">
        <v>4000000</v>
      </c>
      <c r="D148" s="270">
        <v>1458738.06</v>
      </c>
      <c r="E148" s="16">
        <f t="shared" si="20"/>
        <v>36.4684515</v>
      </c>
      <c r="F148" s="32"/>
      <c r="G148" s="97"/>
      <c r="H148" s="32"/>
      <c r="I148" s="16">
        <f t="shared" si="24"/>
        <v>0</v>
      </c>
      <c r="J148" s="32">
        <f t="shared" si="23"/>
        <v>4000000</v>
      </c>
      <c r="K148" s="32">
        <f>D148+H148</f>
        <v>1458738.06</v>
      </c>
      <c r="L148" s="17">
        <f t="shared" si="19"/>
        <v>36.4684515</v>
      </c>
    </row>
    <row r="149" spans="1:12" ht="47.25" x14ac:dyDescent="0.2">
      <c r="A149" s="34" t="s">
        <v>461</v>
      </c>
      <c r="B149" s="271" t="s">
        <v>133</v>
      </c>
      <c r="C149" s="89">
        <v>743100</v>
      </c>
      <c r="D149" s="89">
        <v>393700</v>
      </c>
      <c r="E149" s="16">
        <f t="shared" si="20"/>
        <v>52.980756291212487</v>
      </c>
      <c r="F149" s="32"/>
      <c r="G149" s="97"/>
      <c r="H149" s="32"/>
      <c r="I149" s="16">
        <f t="shared" si="24"/>
        <v>0</v>
      </c>
      <c r="J149" s="32">
        <f t="shared" si="23"/>
        <v>743100</v>
      </c>
      <c r="K149" s="32">
        <f>D149+H149</f>
        <v>393700</v>
      </c>
      <c r="L149" s="17">
        <f>IF(J149=0,0,K149/J149*100)</f>
        <v>52.980756291212487</v>
      </c>
    </row>
    <row r="150" spans="1:12" s="23" customFormat="1" ht="66" customHeight="1" x14ac:dyDescent="0.2">
      <c r="A150" s="24" t="s">
        <v>328</v>
      </c>
      <c r="B150" s="176" t="s">
        <v>608</v>
      </c>
      <c r="C150" s="30">
        <f>SUM(C151:C154)</f>
        <v>4359000</v>
      </c>
      <c r="D150" s="30">
        <f>SUM(D151:D154)</f>
        <v>1856263.31</v>
      </c>
      <c r="E150" s="16">
        <f t="shared" si="20"/>
        <v>42.584613672860748</v>
      </c>
      <c r="F150" s="30">
        <f>SUM(F151:F154)</f>
        <v>0</v>
      </c>
      <c r="G150" s="30">
        <f>SUM(G151:G154)</f>
        <v>0</v>
      </c>
      <c r="H150" s="30">
        <f>SUM(H151:H154)</f>
        <v>0</v>
      </c>
      <c r="I150" s="16">
        <f t="shared" si="24"/>
        <v>0</v>
      </c>
      <c r="J150" s="30">
        <f>SUM(J151:J154)</f>
        <v>4359000</v>
      </c>
      <c r="K150" s="30">
        <f>SUM(K151:K154)</f>
        <v>1856263.31</v>
      </c>
      <c r="L150" s="15">
        <f t="shared" si="19"/>
        <v>42.584613672860748</v>
      </c>
    </row>
    <row r="151" spans="1:12" s="23" customFormat="1" ht="22.9" customHeight="1" x14ac:dyDescent="0.2">
      <c r="A151" s="168" t="s">
        <v>244</v>
      </c>
      <c r="B151" s="164" t="s">
        <v>129</v>
      </c>
      <c r="C151" s="270">
        <v>1638900</v>
      </c>
      <c r="D151" s="270">
        <v>758187.11</v>
      </c>
      <c r="E151" s="16">
        <f t="shared" si="20"/>
        <v>46.261950698639332</v>
      </c>
      <c r="F151" s="37"/>
      <c r="G151" s="93"/>
      <c r="H151" s="37"/>
      <c r="I151" s="16">
        <f t="shared" si="24"/>
        <v>0</v>
      </c>
      <c r="J151" s="32">
        <f t="shared" si="23"/>
        <v>1638900</v>
      </c>
      <c r="K151" s="32">
        <f t="shared" ref="K151:K159" si="25">D151+H151</f>
        <v>758187.11</v>
      </c>
      <c r="L151" s="17">
        <f t="shared" si="19"/>
        <v>46.261950698639332</v>
      </c>
    </row>
    <row r="152" spans="1:12" ht="41.45" customHeight="1" x14ac:dyDescent="0.2">
      <c r="A152" s="34" t="s">
        <v>329</v>
      </c>
      <c r="B152" s="27" t="s">
        <v>32</v>
      </c>
      <c r="C152" s="270">
        <v>550000</v>
      </c>
      <c r="D152" s="270">
        <v>141116.20000000001</v>
      </c>
      <c r="E152" s="16">
        <f t="shared" si="20"/>
        <v>25.657490909090914</v>
      </c>
      <c r="F152" s="32"/>
      <c r="G152" s="92"/>
      <c r="H152" s="32"/>
      <c r="I152" s="16">
        <f t="shared" si="24"/>
        <v>0</v>
      </c>
      <c r="J152" s="32">
        <f t="shared" si="23"/>
        <v>550000</v>
      </c>
      <c r="K152" s="32">
        <f t="shared" si="25"/>
        <v>141116.20000000001</v>
      </c>
      <c r="L152" s="17">
        <f t="shared" si="19"/>
        <v>25.657490909090914</v>
      </c>
    </row>
    <row r="153" spans="1:12" ht="28.9" customHeight="1" x14ac:dyDescent="0.2">
      <c r="A153" s="34" t="s">
        <v>330</v>
      </c>
      <c r="B153" s="27" t="s">
        <v>33</v>
      </c>
      <c r="C153" s="270">
        <v>400000</v>
      </c>
      <c r="D153" s="270">
        <v>87960</v>
      </c>
      <c r="E153" s="16">
        <f t="shared" si="20"/>
        <v>21.990000000000002</v>
      </c>
      <c r="F153" s="32"/>
      <c r="G153" s="92"/>
      <c r="H153" s="32"/>
      <c r="I153" s="16">
        <f t="shared" si="24"/>
        <v>0</v>
      </c>
      <c r="J153" s="32">
        <f t="shared" si="23"/>
        <v>400000</v>
      </c>
      <c r="K153" s="32">
        <f t="shared" si="25"/>
        <v>87960</v>
      </c>
      <c r="L153" s="17">
        <f t="shared" si="19"/>
        <v>21.990000000000002</v>
      </c>
    </row>
    <row r="154" spans="1:12" ht="47.25" x14ac:dyDescent="0.2">
      <c r="A154" s="34" t="s">
        <v>331</v>
      </c>
      <c r="B154" s="271" t="s">
        <v>133</v>
      </c>
      <c r="C154" s="89">
        <v>1770100</v>
      </c>
      <c r="D154" s="89">
        <v>869000</v>
      </c>
      <c r="E154" s="16">
        <f t="shared" si="20"/>
        <v>49.09327156657816</v>
      </c>
      <c r="F154" s="32"/>
      <c r="G154" s="92"/>
      <c r="H154" s="32"/>
      <c r="I154" s="16">
        <f t="shared" si="24"/>
        <v>0</v>
      </c>
      <c r="J154" s="32">
        <f t="shared" si="23"/>
        <v>1770100</v>
      </c>
      <c r="K154" s="32">
        <f>D154+H154</f>
        <v>869000</v>
      </c>
      <c r="L154" s="17">
        <f>IF(J154=0,0,K154/J154*100)</f>
        <v>49.09327156657816</v>
      </c>
    </row>
    <row r="155" spans="1:12" s="23" customFormat="1" ht="58.9" customHeight="1" x14ac:dyDescent="0.2">
      <c r="A155" s="24" t="s">
        <v>332</v>
      </c>
      <c r="B155" s="176" t="s">
        <v>609</v>
      </c>
      <c r="C155" s="30">
        <f>SUM(C156:C157)</f>
        <v>37656200</v>
      </c>
      <c r="D155" s="30">
        <f>SUM(D156:D157)</f>
        <v>1206333.8</v>
      </c>
      <c r="E155" s="16">
        <f t="shared" si="20"/>
        <v>3.2035462951652058</v>
      </c>
      <c r="F155" s="30">
        <f>SUM(F156:F157)</f>
        <v>0</v>
      </c>
      <c r="G155" s="30">
        <f>SUM(G156:G157)</f>
        <v>0</v>
      </c>
      <c r="H155" s="30">
        <f>SUM(H156:H157)</f>
        <v>0</v>
      </c>
      <c r="I155" s="16">
        <f t="shared" si="24"/>
        <v>0</v>
      </c>
      <c r="J155" s="30">
        <f>SUM(J156:J157)</f>
        <v>37656200</v>
      </c>
      <c r="K155" s="30">
        <f>SUM(K156:K157)</f>
        <v>1206333.8</v>
      </c>
      <c r="L155" s="15">
        <f t="shared" si="19"/>
        <v>3.2035462951652058</v>
      </c>
    </row>
    <row r="156" spans="1:12" ht="43.15" customHeight="1" x14ac:dyDescent="0.2">
      <c r="A156" s="34" t="s">
        <v>333</v>
      </c>
      <c r="B156" s="27" t="s">
        <v>726</v>
      </c>
      <c r="C156" s="89">
        <v>36242000</v>
      </c>
      <c r="D156" s="89">
        <v>483433.8</v>
      </c>
      <c r="E156" s="16">
        <f t="shared" si="20"/>
        <v>1.3339048617625959</v>
      </c>
      <c r="F156" s="32"/>
      <c r="G156" s="97"/>
      <c r="H156" s="32"/>
      <c r="I156" s="16">
        <f t="shared" si="24"/>
        <v>0</v>
      </c>
      <c r="J156" s="32">
        <f t="shared" si="23"/>
        <v>36242000</v>
      </c>
      <c r="K156" s="32">
        <f t="shared" si="25"/>
        <v>483433.8</v>
      </c>
      <c r="L156" s="17">
        <f t="shared" si="19"/>
        <v>1.3339048617625959</v>
      </c>
    </row>
    <row r="157" spans="1:12" ht="47.25" x14ac:dyDescent="0.2">
      <c r="A157" s="34" t="s">
        <v>167</v>
      </c>
      <c r="B157" s="271" t="s">
        <v>133</v>
      </c>
      <c r="C157" s="89">
        <v>1414200</v>
      </c>
      <c r="D157" s="89">
        <v>722900</v>
      </c>
      <c r="E157" s="16">
        <f t="shared" si="20"/>
        <v>51.11723942865224</v>
      </c>
      <c r="F157" s="32"/>
      <c r="G157" s="97"/>
      <c r="H157" s="32"/>
      <c r="I157" s="16">
        <f t="shared" si="24"/>
        <v>0</v>
      </c>
      <c r="J157" s="32">
        <f t="shared" si="23"/>
        <v>1414200</v>
      </c>
      <c r="K157" s="32">
        <f>D157+H157</f>
        <v>722900</v>
      </c>
      <c r="L157" s="17">
        <f>IF(J157=0,0,K157/J157*100)</f>
        <v>51.11723942865224</v>
      </c>
    </row>
    <row r="158" spans="1:12" s="23" customFormat="1" ht="58.9" customHeight="1" x14ac:dyDescent="0.2">
      <c r="A158" s="24" t="s">
        <v>168</v>
      </c>
      <c r="B158" s="176" t="s">
        <v>610</v>
      </c>
      <c r="C158" s="30">
        <f>SUM(C159:C160)</f>
        <v>1616000</v>
      </c>
      <c r="D158" s="30">
        <f>SUM(D159:D160)</f>
        <v>1086275.1200000001</v>
      </c>
      <c r="E158" s="16">
        <f t="shared" si="20"/>
        <v>67.219995049504959</v>
      </c>
      <c r="F158" s="30">
        <f>SUM(F159:F160)</f>
        <v>0</v>
      </c>
      <c r="G158" s="30">
        <f>SUM(G159:G160)</f>
        <v>0</v>
      </c>
      <c r="H158" s="30">
        <f>SUM(H159:H160)</f>
        <v>0</v>
      </c>
      <c r="I158" s="16">
        <f t="shared" si="24"/>
        <v>0</v>
      </c>
      <c r="J158" s="30">
        <f>SUM(J159:J160)</f>
        <v>1616000</v>
      </c>
      <c r="K158" s="30">
        <f>SUM(K159:K160)</f>
        <v>1086275.1200000001</v>
      </c>
      <c r="L158" s="15">
        <f t="shared" si="19"/>
        <v>67.219995049504959</v>
      </c>
    </row>
    <row r="159" spans="1:12" ht="45" customHeight="1" x14ac:dyDescent="0.2">
      <c r="A159" s="34" t="s">
        <v>169</v>
      </c>
      <c r="B159" s="27" t="s">
        <v>54</v>
      </c>
      <c r="C159" s="89">
        <v>900000</v>
      </c>
      <c r="D159" s="89">
        <v>728075.12</v>
      </c>
      <c r="E159" s="16">
        <f t="shared" si="20"/>
        <v>80.897235555555554</v>
      </c>
      <c r="F159" s="36"/>
      <c r="G159" s="98"/>
      <c r="H159" s="36"/>
      <c r="I159" s="16">
        <f t="shared" si="24"/>
        <v>0</v>
      </c>
      <c r="J159" s="32">
        <f t="shared" si="23"/>
        <v>900000</v>
      </c>
      <c r="K159" s="32">
        <f t="shared" si="25"/>
        <v>728075.12</v>
      </c>
      <c r="L159" s="17">
        <f t="shared" si="19"/>
        <v>80.897235555555554</v>
      </c>
    </row>
    <row r="160" spans="1:12" ht="47.25" x14ac:dyDescent="0.2">
      <c r="A160" s="34" t="s">
        <v>170</v>
      </c>
      <c r="B160" s="271" t="s">
        <v>133</v>
      </c>
      <c r="C160" s="89">
        <v>716000</v>
      </c>
      <c r="D160" s="89">
        <v>358200</v>
      </c>
      <c r="E160" s="16">
        <f t="shared" si="20"/>
        <v>50.02793296089385</v>
      </c>
      <c r="F160" s="36"/>
      <c r="G160" s="98"/>
      <c r="H160" s="36"/>
      <c r="I160" s="16">
        <f t="shared" si="24"/>
        <v>0</v>
      </c>
      <c r="J160" s="32">
        <f t="shared" si="23"/>
        <v>716000</v>
      </c>
      <c r="K160" s="32">
        <f>D160+H160</f>
        <v>358200</v>
      </c>
      <c r="L160" s="17">
        <f>IF(J160=0,0,K160/J160*100)</f>
        <v>50.02793296089385</v>
      </c>
    </row>
    <row r="161" spans="1:12" s="23" customFormat="1" ht="58.9" customHeight="1" x14ac:dyDescent="0.2">
      <c r="A161" s="24" t="s">
        <v>171</v>
      </c>
      <c r="B161" s="176" t="s">
        <v>611</v>
      </c>
      <c r="C161" s="30">
        <f>SUM(C162:C163)</f>
        <v>1829800</v>
      </c>
      <c r="D161" s="30">
        <f>SUM(D162:D163)</f>
        <v>641337.19999999995</v>
      </c>
      <c r="E161" s="16">
        <f t="shared" si="20"/>
        <v>35.049579188982399</v>
      </c>
      <c r="F161" s="30">
        <f>SUM(F162:F163)</f>
        <v>0</v>
      </c>
      <c r="G161" s="30">
        <f>SUM(G162:G163)</f>
        <v>0</v>
      </c>
      <c r="H161" s="30">
        <f>SUM(H162:H163)</f>
        <v>0</v>
      </c>
      <c r="I161" s="16">
        <f t="shared" si="24"/>
        <v>0</v>
      </c>
      <c r="J161" s="30">
        <f>SUM(J162:J163)</f>
        <v>1829800</v>
      </c>
      <c r="K161" s="30">
        <f>SUM(K162:K163)</f>
        <v>641337.19999999995</v>
      </c>
      <c r="L161" s="15">
        <f t="shared" si="19"/>
        <v>35.049579188982399</v>
      </c>
    </row>
    <row r="162" spans="1:12" ht="44.45" customHeight="1" x14ac:dyDescent="0.2">
      <c r="A162" s="34" t="s">
        <v>172</v>
      </c>
      <c r="B162" s="27" t="s">
        <v>730</v>
      </c>
      <c r="C162" s="89">
        <v>1000000</v>
      </c>
      <c r="D162" s="89">
        <v>236837.2</v>
      </c>
      <c r="E162" s="16">
        <f t="shared" si="20"/>
        <v>23.683720000000001</v>
      </c>
      <c r="F162" s="32"/>
      <c r="G162" s="92"/>
      <c r="H162" s="32"/>
      <c r="I162" s="16">
        <f t="shared" si="24"/>
        <v>0</v>
      </c>
      <c r="J162" s="32">
        <f t="shared" si="23"/>
        <v>1000000</v>
      </c>
      <c r="K162" s="32">
        <f>D162+H162</f>
        <v>236837.2</v>
      </c>
      <c r="L162" s="17">
        <f t="shared" si="19"/>
        <v>23.683720000000001</v>
      </c>
    </row>
    <row r="163" spans="1:12" ht="44.45" customHeight="1" x14ac:dyDescent="0.2">
      <c r="A163" s="34" t="s">
        <v>598</v>
      </c>
      <c r="B163" s="271" t="s">
        <v>133</v>
      </c>
      <c r="C163" s="89">
        <v>829800</v>
      </c>
      <c r="D163" s="89">
        <v>404500</v>
      </c>
      <c r="E163" s="16">
        <f t="shared" si="20"/>
        <v>48.746685948421309</v>
      </c>
      <c r="F163" s="32"/>
      <c r="G163" s="92"/>
      <c r="H163" s="32"/>
      <c r="I163" s="16">
        <f t="shared" si="24"/>
        <v>0</v>
      </c>
      <c r="J163" s="32">
        <f t="shared" si="23"/>
        <v>829800</v>
      </c>
      <c r="K163" s="32">
        <f>D163+H163</f>
        <v>404500</v>
      </c>
      <c r="L163" s="17">
        <f>IF(J163=0,0,K163/J163*100)</f>
        <v>48.746685948421309</v>
      </c>
    </row>
    <row r="164" spans="1:12" s="23" customFormat="1" ht="66" customHeight="1" x14ac:dyDescent="0.2">
      <c r="A164" s="24" t="s">
        <v>173</v>
      </c>
      <c r="B164" s="176" t="s">
        <v>612</v>
      </c>
      <c r="C164" s="30">
        <f>SUM(C165:C170)</f>
        <v>20380477</v>
      </c>
      <c r="D164" s="30">
        <f>SUM(D165:D170)</f>
        <v>3800579.2800000003</v>
      </c>
      <c r="E164" s="16">
        <f t="shared" si="20"/>
        <v>18.648137038205732</v>
      </c>
      <c r="F164" s="30">
        <f>SUM(F165:F170)</f>
        <v>235800</v>
      </c>
      <c r="G164" s="30">
        <f>SUM(G165:G170)</f>
        <v>235800</v>
      </c>
      <c r="H164" s="30">
        <f>SUM(H165:H170)</f>
        <v>100000</v>
      </c>
      <c r="I164" s="16">
        <f t="shared" si="24"/>
        <v>42.408821034775237</v>
      </c>
      <c r="J164" s="30">
        <f>SUM(J165:J170)</f>
        <v>20616277</v>
      </c>
      <c r="K164" s="30">
        <f>SUM(K165:K170)</f>
        <v>3900579.2800000003</v>
      </c>
      <c r="L164" s="15">
        <f t="shared" si="19"/>
        <v>18.91990139635784</v>
      </c>
    </row>
    <row r="165" spans="1:12" ht="43.9" customHeight="1" x14ac:dyDescent="0.2">
      <c r="A165" s="34" t="s">
        <v>174</v>
      </c>
      <c r="B165" s="27" t="s">
        <v>731</v>
      </c>
      <c r="C165" s="89">
        <v>9703877</v>
      </c>
      <c r="D165" s="89">
        <v>84733.68</v>
      </c>
      <c r="E165" s="16">
        <f t="shared" si="20"/>
        <v>0.87319408520944775</v>
      </c>
      <c r="F165" s="32"/>
      <c r="G165" s="97"/>
      <c r="H165" s="32"/>
      <c r="I165" s="16">
        <f t="shared" si="24"/>
        <v>0</v>
      </c>
      <c r="J165" s="32">
        <f t="shared" si="23"/>
        <v>9703877</v>
      </c>
      <c r="K165" s="32">
        <f t="shared" ref="K165:K170" si="26">D165+H165</f>
        <v>84733.68</v>
      </c>
      <c r="L165" s="17">
        <f t="shared" ref="L165:L170" si="27">IF(J165=0,0,K165/J165*100)</f>
        <v>0.87319408520944775</v>
      </c>
    </row>
    <row r="166" spans="1:12" ht="40.15" customHeight="1" x14ac:dyDescent="0.2">
      <c r="A166" s="34" t="s">
        <v>475</v>
      </c>
      <c r="B166" s="27" t="s">
        <v>54</v>
      </c>
      <c r="C166" s="89">
        <v>3660000</v>
      </c>
      <c r="D166" s="89">
        <v>1489271.6</v>
      </c>
      <c r="E166" s="16">
        <f t="shared" si="20"/>
        <v>40.69048087431694</v>
      </c>
      <c r="F166" s="32"/>
      <c r="G166" s="97"/>
      <c r="H166" s="32"/>
      <c r="I166" s="16">
        <f t="shared" si="24"/>
        <v>0</v>
      </c>
      <c r="J166" s="32">
        <f t="shared" si="23"/>
        <v>3660000</v>
      </c>
      <c r="K166" s="32">
        <f t="shared" si="26"/>
        <v>1489271.6</v>
      </c>
      <c r="L166" s="17">
        <f t="shared" si="27"/>
        <v>40.69048087431694</v>
      </c>
    </row>
    <row r="167" spans="1:12" ht="31.9" customHeight="1" x14ac:dyDescent="0.2">
      <c r="A167" s="34" t="s">
        <v>175</v>
      </c>
      <c r="B167" s="27" t="s">
        <v>732</v>
      </c>
      <c r="C167" s="89">
        <v>3037000</v>
      </c>
      <c r="D167" s="89">
        <v>67274</v>
      </c>
      <c r="E167" s="16">
        <f t="shared" si="20"/>
        <v>2.2151465261771484</v>
      </c>
      <c r="F167" s="32"/>
      <c r="G167" s="97"/>
      <c r="H167" s="32"/>
      <c r="I167" s="16">
        <f t="shared" si="24"/>
        <v>0</v>
      </c>
      <c r="J167" s="32">
        <f t="shared" si="23"/>
        <v>3037000</v>
      </c>
      <c r="K167" s="32">
        <f t="shared" si="26"/>
        <v>67274</v>
      </c>
      <c r="L167" s="17">
        <f t="shared" si="27"/>
        <v>2.2151465261771484</v>
      </c>
    </row>
    <row r="168" spans="1:12" ht="79.150000000000006" customHeight="1" x14ac:dyDescent="0.2">
      <c r="A168" s="168" t="s">
        <v>247</v>
      </c>
      <c r="B168" s="164" t="s">
        <v>246</v>
      </c>
      <c r="C168" s="89">
        <v>896200</v>
      </c>
      <c r="D168" s="89">
        <v>500000</v>
      </c>
      <c r="E168" s="16">
        <f t="shared" si="20"/>
        <v>55.791118054005807</v>
      </c>
      <c r="F168" s="89">
        <v>135800</v>
      </c>
      <c r="G168" s="89">
        <v>135800</v>
      </c>
      <c r="H168" s="89"/>
      <c r="I168" s="16">
        <f t="shared" si="24"/>
        <v>0</v>
      </c>
      <c r="J168" s="32">
        <f t="shared" si="23"/>
        <v>1032000</v>
      </c>
      <c r="K168" s="32">
        <f t="shared" si="26"/>
        <v>500000</v>
      </c>
      <c r="L168" s="17">
        <f t="shared" si="27"/>
        <v>48.449612403100772</v>
      </c>
    </row>
    <row r="169" spans="1:12" ht="21" customHeight="1" x14ac:dyDescent="0.2">
      <c r="A169" s="34" t="s">
        <v>599</v>
      </c>
      <c r="B169" s="27" t="s">
        <v>146</v>
      </c>
      <c r="C169" s="189">
        <v>450000</v>
      </c>
      <c r="D169" s="89">
        <v>300000</v>
      </c>
      <c r="E169" s="16">
        <f t="shared" si="20"/>
        <v>66.666666666666657</v>
      </c>
      <c r="F169" s="89"/>
      <c r="G169" s="89"/>
      <c r="H169" s="89"/>
      <c r="I169" s="16">
        <f t="shared" si="24"/>
        <v>0</v>
      </c>
      <c r="J169" s="32">
        <f t="shared" si="23"/>
        <v>450000</v>
      </c>
      <c r="K169" s="32">
        <f t="shared" si="26"/>
        <v>300000</v>
      </c>
      <c r="L169" s="17">
        <f t="shared" si="27"/>
        <v>66.666666666666657</v>
      </c>
    </row>
    <row r="170" spans="1:12" ht="47.25" x14ac:dyDescent="0.2">
      <c r="A170" s="34" t="s">
        <v>501</v>
      </c>
      <c r="B170" s="271" t="s">
        <v>133</v>
      </c>
      <c r="C170" s="189">
        <v>2633400</v>
      </c>
      <c r="D170" s="89">
        <v>1359300</v>
      </c>
      <c r="E170" s="16">
        <f t="shared" si="20"/>
        <v>51.617680565048985</v>
      </c>
      <c r="F170" s="89">
        <v>100000</v>
      </c>
      <c r="G170" s="89">
        <v>100000</v>
      </c>
      <c r="H170" s="89">
        <v>100000</v>
      </c>
      <c r="I170" s="16">
        <f t="shared" si="24"/>
        <v>100</v>
      </c>
      <c r="J170" s="32">
        <f t="shared" si="23"/>
        <v>2733400</v>
      </c>
      <c r="K170" s="32">
        <f t="shared" si="26"/>
        <v>1459300</v>
      </c>
      <c r="L170" s="17">
        <f t="shared" si="27"/>
        <v>53.387722250676816</v>
      </c>
    </row>
    <row r="171" spans="1:12" s="23" customFormat="1" ht="57" customHeight="1" x14ac:dyDescent="0.2">
      <c r="A171" s="24" t="s">
        <v>502</v>
      </c>
      <c r="B171" s="176" t="s">
        <v>613</v>
      </c>
      <c r="C171" s="30">
        <f>SUM(C172:C174)</f>
        <v>1660000</v>
      </c>
      <c r="D171" s="30">
        <f>SUM(D172:D174)</f>
        <v>735000</v>
      </c>
      <c r="E171" s="16">
        <f t="shared" si="20"/>
        <v>44.277108433734938</v>
      </c>
      <c r="F171" s="30">
        <f>SUM(F172:F174)</f>
        <v>7693500</v>
      </c>
      <c r="G171" s="30">
        <f>SUM(G172:G174)</f>
        <v>7693500</v>
      </c>
      <c r="H171" s="30">
        <f>SUM(H172:H174)</f>
        <v>113111.48</v>
      </c>
      <c r="I171" s="16">
        <f t="shared" si="24"/>
        <v>1.470221355689868</v>
      </c>
      <c r="J171" s="30">
        <f>SUM(J172:J174)</f>
        <v>9353500</v>
      </c>
      <c r="K171" s="30">
        <f>SUM(K172:K174)</f>
        <v>848111.48</v>
      </c>
      <c r="L171" s="15">
        <f t="shared" ref="L171:L179" si="28">IF(J171=0,0,K171/J171*100)</f>
        <v>9.0673168332709686</v>
      </c>
    </row>
    <row r="172" spans="1:12" ht="45" customHeight="1" x14ac:dyDescent="0.2">
      <c r="A172" s="34" t="s">
        <v>503</v>
      </c>
      <c r="B172" s="27" t="s">
        <v>733</v>
      </c>
      <c r="C172" s="89"/>
      <c r="D172" s="89"/>
      <c r="E172" s="16">
        <f t="shared" si="20"/>
        <v>0</v>
      </c>
      <c r="F172" s="89">
        <v>7043500</v>
      </c>
      <c r="G172" s="89">
        <v>7043500</v>
      </c>
      <c r="H172" s="89">
        <v>113111.48</v>
      </c>
      <c r="I172" s="16">
        <f t="shared" si="24"/>
        <v>1.6058987719173707</v>
      </c>
      <c r="J172" s="32">
        <f t="shared" si="23"/>
        <v>7043500</v>
      </c>
      <c r="K172" s="32">
        <f t="shared" ref="K172:K177" si="29">D172+H172</f>
        <v>113111.48</v>
      </c>
      <c r="L172" s="17">
        <f t="shared" si="28"/>
        <v>1.6058987719173707</v>
      </c>
    </row>
    <row r="173" spans="1:12" ht="45" customHeight="1" x14ac:dyDescent="0.2">
      <c r="A173" s="34" t="s">
        <v>403</v>
      </c>
      <c r="B173" s="27" t="s">
        <v>404</v>
      </c>
      <c r="C173" s="89"/>
      <c r="D173" s="89"/>
      <c r="E173" s="16">
        <f t="shared" si="20"/>
        <v>0</v>
      </c>
      <c r="F173" s="89">
        <v>200000</v>
      </c>
      <c r="G173" s="89">
        <v>200000</v>
      </c>
      <c r="H173" s="89"/>
      <c r="I173" s="16">
        <f t="shared" si="24"/>
        <v>0</v>
      </c>
      <c r="J173" s="32">
        <f t="shared" si="23"/>
        <v>200000</v>
      </c>
      <c r="K173" s="32">
        <f>D173+H173</f>
        <v>0</v>
      </c>
      <c r="L173" s="17">
        <f>IF(J173=0,0,K173/J173*100)</f>
        <v>0</v>
      </c>
    </row>
    <row r="174" spans="1:12" ht="45" customHeight="1" x14ac:dyDescent="0.2">
      <c r="A174" s="34" t="s">
        <v>401</v>
      </c>
      <c r="B174" s="271" t="s">
        <v>133</v>
      </c>
      <c r="C174" s="89">
        <v>1660000</v>
      </c>
      <c r="D174" s="89">
        <v>735000</v>
      </c>
      <c r="E174" s="16">
        <f t="shared" si="20"/>
        <v>44.277108433734938</v>
      </c>
      <c r="F174" s="89">
        <v>450000</v>
      </c>
      <c r="G174" s="89">
        <v>450000</v>
      </c>
      <c r="H174" s="89"/>
      <c r="I174" s="16">
        <f t="shared" si="24"/>
        <v>0</v>
      </c>
      <c r="J174" s="32">
        <f t="shared" si="23"/>
        <v>2110000</v>
      </c>
      <c r="K174" s="32">
        <f>D174+H174</f>
        <v>735000</v>
      </c>
      <c r="L174" s="17">
        <f>IF(J174=0,0,K174/J174*100)</f>
        <v>34.834123222748815</v>
      </c>
    </row>
    <row r="175" spans="1:12" s="23" customFormat="1" ht="58.9" customHeight="1" x14ac:dyDescent="0.2">
      <c r="A175" s="24" t="s">
        <v>504</v>
      </c>
      <c r="B175" s="176" t="s">
        <v>614</v>
      </c>
      <c r="C175" s="30">
        <f>SUM(C176:C178)</f>
        <v>27945700</v>
      </c>
      <c r="D175" s="30">
        <f>SUM(D176:D178)</f>
        <v>10520691.559999999</v>
      </c>
      <c r="E175" s="16">
        <f t="shared" si="20"/>
        <v>37.646906536604909</v>
      </c>
      <c r="F175" s="30">
        <f>SUM(F176:F178)</f>
        <v>3000000</v>
      </c>
      <c r="G175" s="30">
        <f>SUM(G176:G178)</f>
        <v>3258757</v>
      </c>
      <c r="H175" s="30">
        <f>SUM(H176:H178)</f>
        <v>263560.43</v>
      </c>
      <c r="I175" s="16">
        <f t="shared" si="24"/>
        <v>8.0877595353074803</v>
      </c>
      <c r="J175" s="30">
        <f>SUM(J176:J178)</f>
        <v>31204457</v>
      </c>
      <c r="K175" s="30">
        <f>SUM(K176:K178)</f>
        <v>10784251.989999998</v>
      </c>
      <c r="L175" s="15">
        <f t="shared" si="28"/>
        <v>34.559973243565814</v>
      </c>
    </row>
    <row r="176" spans="1:12" ht="43.15" customHeight="1" x14ac:dyDescent="0.2">
      <c r="A176" s="34" t="s">
        <v>505</v>
      </c>
      <c r="B176" s="27" t="s">
        <v>0</v>
      </c>
      <c r="C176" s="89">
        <v>17567300</v>
      </c>
      <c r="D176" s="89">
        <v>5608135.1699999999</v>
      </c>
      <c r="E176" s="16">
        <f t="shared" si="20"/>
        <v>31.923717190461826</v>
      </c>
      <c r="F176" s="89">
        <v>3000000</v>
      </c>
      <c r="G176" s="89">
        <v>3000000</v>
      </c>
      <c r="H176" s="89">
        <v>4803.43</v>
      </c>
      <c r="I176" s="16">
        <f t="shared" si="24"/>
        <v>0.16011433333333333</v>
      </c>
      <c r="J176" s="32">
        <f t="shared" si="23"/>
        <v>20567300</v>
      </c>
      <c r="K176" s="32">
        <f t="shared" si="29"/>
        <v>5612938.5999999996</v>
      </c>
      <c r="L176" s="17">
        <f t="shared" si="28"/>
        <v>27.290595265299771</v>
      </c>
    </row>
    <row r="177" spans="1:12" ht="27" customHeight="1" x14ac:dyDescent="0.2">
      <c r="A177" s="34" t="s">
        <v>597</v>
      </c>
      <c r="B177" s="164" t="s">
        <v>63</v>
      </c>
      <c r="C177" s="89">
        <v>9001200</v>
      </c>
      <c r="D177" s="89">
        <v>4263156.3899999997</v>
      </c>
      <c r="E177" s="16">
        <f t="shared" si="20"/>
        <v>47.362089388081586</v>
      </c>
      <c r="F177" s="89"/>
      <c r="G177" s="89">
        <v>258757</v>
      </c>
      <c r="H177" s="89">
        <v>258757</v>
      </c>
      <c r="I177" s="16">
        <f t="shared" si="24"/>
        <v>100</v>
      </c>
      <c r="J177" s="32">
        <f t="shared" si="23"/>
        <v>9259957</v>
      </c>
      <c r="K177" s="32">
        <f t="shared" si="29"/>
        <v>4521913.3899999997</v>
      </c>
      <c r="L177" s="17">
        <f t="shared" si="28"/>
        <v>48.832984753600904</v>
      </c>
    </row>
    <row r="178" spans="1:12" ht="47.25" x14ac:dyDescent="0.2">
      <c r="A178" s="34" t="s">
        <v>506</v>
      </c>
      <c r="B178" s="271" t="s">
        <v>133</v>
      </c>
      <c r="C178" s="89">
        <v>1377200</v>
      </c>
      <c r="D178" s="89">
        <v>649400</v>
      </c>
      <c r="E178" s="16">
        <f t="shared" si="20"/>
        <v>47.153645076967763</v>
      </c>
      <c r="F178" s="89"/>
      <c r="G178" s="89"/>
      <c r="H178" s="89"/>
      <c r="I178" s="16">
        <f t="shared" si="24"/>
        <v>0</v>
      </c>
      <c r="J178" s="32">
        <f t="shared" si="23"/>
        <v>1377200</v>
      </c>
      <c r="K178" s="32">
        <f>D178+H178</f>
        <v>649400</v>
      </c>
      <c r="L178" s="17">
        <f>IF(J178=0,0,K178/J178*100)</f>
        <v>47.153645076967763</v>
      </c>
    </row>
    <row r="179" spans="1:12" s="23" customFormat="1" ht="40.9" customHeight="1" x14ac:dyDescent="0.2">
      <c r="A179" s="24" t="s">
        <v>507</v>
      </c>
      <c r="B179" s="176" t="s">
        <v>615</v>
      </c>
      <c r="C179" s="30">
        <f>SUM(C180:C184)</f>
        <v>95191297</v>
      </c>
      <c r="D179" s="30">
        <f>SUM(D180:D184)</f>
        <v>56125897</v>
      </c>
      <c r="E179" s="16">
        <f t="shared" si="20"/>
        <v>58.961164275343371</v>
      </c>
      <c r="F179" s="30">
        <f>SUM(F180:F184)</f>
        <v>4000000</v>
      </c>
      <c r="G179" s="30">
        <f>SUM(G180:G184)</f>
        <v>4000000</v>
      </c>
      <c r="H179" s="30">
        <f>SUM(H180:H184)</f>
        <v>0</v>
      </c>
      <c r="I179" s="16">
        <f t="shared" si="24"/>
        <v>0</v>
      </c>
      <c r="J179" s="30">
        <f>SUM(J180:J184)</f>
        <v>99191297</v>
      </c>
      <c r="K179" s="30">
        <f>SUM(K180:K184)</f>
        <v>56125897</v>
      </c>
      <c r="L179" s="15">
        <f t="shared" si="28"/>
        <v>56.583489376089112</v>
      </c>
    </row>
    <row r="180" spans="1:12" ht="30.6" customHeight="1" x14ac:dyDescent="0.2">
      <c r="A180" s="86" t="s">
        <v>29</v>
      </c>
      <c r="B180" s="83" t="s">
        <v>30</v>
      </c>
      <c r="C180" s="89">
        <v>2000000</v>
      </c>
      <c r="D180" s="32"/>
      <c r="E180" s="16">
        <f t="shared" si="20"/>
        <v>0</v>
      </c>
      <c r="F180" s="32"/>
      <c r="G180" s="97"/>
      <c r="H180" s="32"/>
      <c r="I180" s="16">
        <f t="shared" si="24"/>
        <v>0</v>
      </c>
      <c r="J180" s="32">
        <f t="shared" si="23"/>
        <v>2000000</v>
      </c>
      <c r="K180" s="32">
        <f>D180+H180</f>
        <v>0</v>
      </c>
      <c r="L180" s="17">
        <f t="shared" ref="L180:L185" si="30">IF(J180=0,0,K180/J180*100)</f>
        <v>0</v>
      </c>
    </row>
    <row r="181" spans="1:12" ht="93" customHeight="1" x14ac:dyDescent="0.2">
      <c r="A181" s="34" t="s">
        <v>508</v>
      </c>
      <c r="B181" s="27" t="s">
        <v>548</v>
      </c>
      <c r="C181" s="89">
        <v>67881400</v>
      </c>
      <c r="D181" s="89">
        <v>33940800</v>
      </c>
      <c r="E181" s="16">
        <f t="shared" si="20"/>
        <v>50.000147315759548</v>
      </c>
      <c r="F181" s="32"/>
      <c r="G181" s="97"/>
      <c r="H181" s="32"/>
      <c r="I181" s="16">
        <f t="shared" si="24"/>
        <v>0</v>
      </c>
      <c r="J181" s="32">
        <f t="shared" si="23"/>
        <v>67881400</v>
      </c>
      <c r="K181" s="32">
        <f>D181+H181</f>
        <v>33940800</v>
      </c>
      <c r="L181" s="17">
        <f t="shared" si="30"/>
        <v>50.000147315759548</v>
      </c>
    </row>
    <row r="182" spans="1:12" ht="29.45" customHeight="1" x14ac:dyDescent="0.2">
      <c r="A182" s="34" t="s">
        <v>470</v>
      </c>
      <c r="B182" s="27" t="s">
        <v>471</v>
      </c>
      <c r="C182" s="89">
        <v>20039897</v>
      </c>
      <c r="D182" s="89">
        <v>20039897</v>
      </c>
      <c r="E182" s="16">
        <f t="shared" si="20"/>
        <v>100</v>
      </c>
      <c r="F182" s="89"/>
      <c r="G182" s="97"/>
      <c r="H182" s="32"/>
      <c r="I182" s="16">
        <f t="shared" si="24"/>
        <v>0</v>
      </c>
      <c r="J182" s="32">
        <f t="shared" si="23"/>
        <v>20039897</v>
      </c>
      <c r="K182" s="32">
        <f>D182+H182</f>
        <v>20039897</v>
      </c>
      <c r="L182" s="17">
        <f t="shared" si="30"/>
        <v>100</v>
      </c>
    </row>
    <row r="183" spans="1:12" ht="29.45" customHeight="1" x14ac:dyDescent="0.2">
      <c r="A183" s="34" t="s">
        <v>402</v>
      </c>
      <c r="B183" s="271" t="s">
        <v>146</v>
      </c>
      <c r="C183" s="89">
        <v>1200000</v>
      </c>
      <c r="D183" s="89"/>
      <c r="E183" s="16">
        <f t="shared" si="20"/>
        <v>0</v>
      </c>
      <c r="F183" s="89">
        <v>4000000</v>
      </c>
      <c r="G183" s="97">
        <v>4000000</v>
      </c>
      <c r="H183" s="32"/>
      <c r="I183" s="16"/>
      <c r="J183" s="32">
        <f t="shared" si="23"/>
        <v>5200000</v>
      </c>
      <c r="K183" s="32">
        <f>D183+H183</f>
        <v>0</v>
      </c>
      <c r="L183" s="17">
        <f t="shared" si="30"/>
        <v>0</v>
      </c>
    </row>
    <row r="184" spans="1:12" ht="47.25" x14ac:dyDescent="0.2">
      <c r="A184" s="34" t="s">
        <v>509</v>
      </c>
      <c r="B184" s="271" t="s">
        <v>133</v>
      </c>
      <c r="C184" s="89">
        <v>4070000</v>
      </c>
      <c r="D184" s="89">
        <v>2145200</v>
      </c>
      <c r="E184" s="16">
        <f t="shared" si="20"/>
        <v>52.707616707616708</v>
      </c>
      <c r="F184" s="89"/>
      <c r="G184" s="97"/>
      <c r="H184" s="32"/>
      <c r="I184" s="16"/>
      <c r="J184" s="32">
        <f t="shared" si="23"/>
        <v>4070000</v>
      </c>
      <c r="K184" s="32">
        <f>D184+H184</f>
        <v>2145200</v>
      </c>
      <c r="L184" s="17">
        <f t="shared" si="30"/>
        <v>52.707616707616708</v>
      </c>
    </row>
    <row r="185" spans="1:12" s="23" customFormat="1" ht="30.6" customHeight="1" x14ac:dyDescent="0.2">
      <c r="A185" s="35"/>
      <c r="B185" s="28" t="s">
        <v>575</v>
      </c>
      <c r="C185" s="30">
        <f>C7+C20+C29+C70+C89+C108+C112+C123+C128+C134+C138+C145+C150+C155+C158+C161+C164+C171+C175+C179</f>
        <v>2008015487.8299999</v>
      </c>
      <c r="D185" s="30">
        <f>D7+D20+D29+D70+D89+D108+D112+D123+D128+D134+D138+D145+D150+D155+D158+D161+D164+D171+D175+D179</f>
        <v>923594213.36000001</v>
      </c>
      <c r="E185" s="14">
        <f>IF(C185=0,0,D185/C185*100)</f>
        <v>45.995372991774062</v>
      </c>
      <c r="F185" s="30">
        <f>F7+F20+F29+F70+F89+F108+F112+F123+F128+F134+F138+F145+F150+F155+F158+F161+F164+F171+F175+F179</f>
        <v>561146475.18999994</v>
      </c>
      <c r="G185" s="30">
        <f>G7+G20+G29+G70+G89+G108+G112+G123+G128+G134+G138+G145+G150+G155+G158+G161+G164+G171+G175+G179</f>
        <v>608288724.36000001</v>
      </c>
      <c r="H185" s="30">
        <f>H7+H20+H29+H70+H89+H108+H112+H123+H128+H134+H138+H145+H150+H155+H158+H161+H164+H171+H175+H179</f>
        <v>285573731.11000001</v>
      </c>
      <c r="I185" s="14">
        <f t="shared" si="24"/>
        <v>46.947069651909338</v>
      </c>
      <c r="J185" s="30">
        <f>J7+J20+J29+J70+J89+J108+J112+J123+J128+J134+J138+J145+J150+J155+J158+J161+J164+J171+J175+J179</f>
        <v>2616304212.1900001</v>
      </c>
      <c r="K185" s="30">
        <f>K7+K20+K29+K70+K89+K108+K112+K123+K128+K134+K138+K145+K150+K155+K158+K161+K164+K171+K175+K179</f>
        <v>1209167944.4699998</v>
      </c>
      <c r="L185" s="15">
        <f t="shared" si="30"/>
        <v>46.216641735933884</v>
      </c>
    </row>
    <row r="188" spans="1:12" x14ac:dyDescent="0.2">
      <c r="D188" s="305"/>
      <c r="J188" s="278"/>
    </row>
  </sheetData>
  <mergeCells count="18">
    <mergeCell ref="B87:C87"/>
    <mergeCell ref="J5:J6"/>
    <mergeCell ref="K5:K6"/>
    <mergeCell ref="L5:L6"/>
    <mergeCell ref="F5:F6"/>
    <mergeCell ref="G5:G6"/>
    <mergeCell ref="H5:H6"/>
    <mergeCell ref="I5:I6"/>
    <mergeCell ref="A1:L1"/>
    <mergeCell ref="A2:L2"/>
    <mergeCell ref="A4:A6"/>
    <mergeCell ref="B4:B6"/>
    <mergeCell ref="C4:E4"/>
    <mergeCell ref="F4:I4"/>
    <mergeCell ref="J4:L4"/>
    <mergeCell ref="C5:C6"/>
    <mergeCell ref="D5:D6"/>
    <mergeCell ref="E5:E6"/>
  </mergeCells>
  <phoneticPr fontId="0" type="noConversion"/>
  <conditionalFormatting sqref="F92:F94">
    <cfRule type="expression" dxfId="41" priority="49" stopIfTrue="1">
      <formula>C92=1</formula>
    </cfRule>
  </conditionalFormatting>
  <conditionalFormatting sqref="C21:C27">
    <cfRule type="expression" dxfId="40" priority="47" stopIfTrue="1">
      <formula>XEZ21=1</formula>
    </cfRule>
  </conditionalFormatting>
  <conditionalFormatting sqref="D21:D27">
    <cfRule type="expression" dxfId="39" priority="48" stopIfTrue="1">
      <formula>XEZ21=1</formula>
    </cfRule>
  </conditionalFormatting>
  <conditionalFormatting sqref="C28">
    <cfRule type="expression" dxfId="38" priority="46" stopIfTrue="1">
      <formula>XFA28=1</formula>
    </cfRule>
  </conditionalFormatting>
  <conditionalFormatting sqref="D28">
    <cfRule type="expression" dxfId="37" priority="45" stopIfTrue="1">
      <formula>XEZ28=1</formula>
    </cfRule>
  </conditionalFormatting>
  <conditionalFormatting sqref="B38">
    <cfRule type="expression" dxfId="36" priority="44" stopIfTrue="1">
      <formula>XFA38=1</formula>
    </cfRule>
  </conditionalFormatting>
  <conditionalFormatting sqref="B47">
    <cfRule type="expression" dxfId="35" priority="43" stopIfTrue="1">
      <formula>XFA47=1</formula>
    </cfRule>
  </conditionalFormatting>
  <conditionalFormatting sqref="B48:B49">
    <cfRule type="expression" dxfId="34" priority="41" stopIfTrue="1">
      <formula>XFA48=1</formula>
    </cfRule>
  </conditionalFormatting>
  <conditionalFormatting sqref="C30:C63">
    <cfRule type="expression" dxfId="33" priority="39" stopIfTrue="1">
      <formula>XEZ30=1</formula>
    </cfRule>
  </conditionalFormatting>
  <conditionalFormatting sqref="D30:D63">
    <cfRule type="expression" dxfId="32" priority="40" stopIfTrue="1">
      <formula>XEZ30=1</formula>
    </cfRule>
  </conditionalFormatting>
  <conditionalFormatting sqref="B66">
    <cfRule type="expression" dxfId="31" priority="38" stopIfTrue="1">
      <formula>XFA66=1</formula>
    </cfRule>
  </conditionalFormatting>
  <conditionalFormatting sqref="B69">
    <cfRule type="expression" dxfId="30" priority="37" stopIfTrue="1">
      <formula>XFA69=1</formula>
    </cfRule>
  </conditionalFormatting>
  <conditionalFormatting sqref="B88">
    <cfRule type="expression" dxfId="29" priority="36" stopIfTrue="1">
      <formula>XFA88=1</formula>
    </cfRule>
  </conditionalFormatting>
  <conditionalFormatting sqref="C71:C86">
    <cfRule type="expression" dxfId="28" priority="34" stopIfTrue="1">
      <formula>XEZ71=1</formula>
    </cfRule>
  </conditionalFormatting>
  <conditionalFormatting sqref="D71:D86">
    <cfRule type="expression" dxfId="27" priority="35" stopIfTrue="1">
      <formula>XEZ71=1</formula>
    </cfRule>
  </conditionalFormatting>
  <conditionalFormatting sqref="B103">
    <cfRule type="expression" dxfId="26" priority="33" stopIfTrue="1">
      <formula>XFA103=1</formula>
    </cfRule>
  </conditionalFormatting>
  <conditionalFormatting sqref="B107">
    <cfRule type="expression" dxfId="25" priority="32" stopIfTrue="1">
      <formula>XFA107=1</formula>
    </cfRule>
  </conditionalFormatting>
  <conditionalFormatting sqref="C90:C106">
    <cfRule type="expression" dxfId="24" priority="30" stopIfTrue="1">
      <formula>XEZ90=1</formula>
    </cfRule>
  </conditionalFormatting>
  <conditionalFormatting sqref="D90:D106">
    <cfRule type="expression" dxfId="23" priority="31" stopIfTrue="1">
      <formula>XEZ90=1</formula>
    </cfRule>
  </conditionalFormatting>
  <conditionalFormatting sqref="B111">
    <cfRule type="expression" dxfId="22" priority="28" stopIfTrue="1">
      <formula>XFA111=1</formula>
    </cfRule>
  </conditionalFormatting>
  <conditionalFormatting sqref="C109:C110">
    <cfRule type="expression" dxfId="21" priority="26" stopIfTrue="1">
      <formula>XEZ109=1</formula>
    </cfRule>
  </conditionalFormatting>
  <conditionalFormatting sqref="D109:D110">
    <cfRule type="expression" dxfId="20" priority="27" stopIfTrue="1">
      <formula>XEZ109=1</formula>
    </cfRule>
  </conditionalFormatting>
  <conditionalFormatting sqref="B122">
    <cfRule type="expression" dxfId="19" priority="24" stopIfTrue="1">
      <formula>XFA122=1</formula>
    </cfRule>
  </conditionalFormatting>
  <conditionalFormatting sqref="C113:C121">
    <cfRule type="expression" dxfId="18" priority="22" stopIfTrue="1">
      <formula>XEZ113=1</formula>
    </cfRule>
  </conditionalFormatting>
  <conditionalFormatting sqref="D113:D121">
    <cfRule type="expression" dxfId="17" priority="23" stopIfTrue="1">
      <formula>XEZ113=1</formula>
    </cfRule>
  </conditionalFormatting>
  <conditionalFormatting sqref="B127">
    <cfRule type="expression" dxfId="16" priority="21" stopIfTrue="1">
      <formula>XFA127=1</formula>
    </cfRule>
  </conditionalFormatting>
  <conditionalFormatting sqref="B133">
    <cfRule type="expression" dxfId="15" priority="19" stopIfTrue="1">
      <formula>XFA133=1</formula>
    </cfRule>
  </conditionalFormatting>
  <conditionalFormatting sqref="B136:B137">
    <cfRule type="expression" dxfId="14" priority="18" stopIfTrue="1">
      <formula>XFA136=1</formula>
    </cfRule>
  </conditionalFormatting>
  <conditionalFormatting sqref="B143:B144">
    <cfRule type="expression" dxfId="13" priority="17" stopIfTrue="1">
      <formula>XFA143=1</formula>
    </cfRule>
  </conditionalFormatting>
  <conditionalFormatting sqref="B149">
    <cfRule type="expression" dxfId="12" priority="15" stopIfTrue="1">
      <formula>XFA149=1</formula>
    </cfRule>
  </conditionalFormatting>
  <conditionalFormatting sqref="C146:C148">
    <cfRule type="expression" dxfId="11" priority="13" stopIfTrue="1">
      <formula>XEZ146=1</formula>
    </cfRule>
  </conditionalFormatting>
  <conditionalFormatting sqref="D146:D148">
    <cfRule type="expression" dxfId="10" priority="14" stopIfTrue="1">
      <formula>XEZ146=1</formula>
    </cfRule>
  </conditionalFormatting>
  <conditionalFormatting sqref="B154">
    <cfRule type="expression" dxfId="9" priority="12" stopIfTrue="1">
      <formula>XFA154=1</formula>
    </cfRule>
  </conditionalFormatting>
  <conditionalFormatting sqref="C151:C153">
    <cfRule type="expression" dxfId="8" priority="10" stopIfTrue="1">
      <formula>XEZ151=1</formula>
    </cfRule>
  </conditionalFormatting>
  <conditionalFormatting sqref="D151:D153">
    <cfRule type="expression" dxfId="7" priority="11" stopIfTrue="1">
      <formula>XEZ151=1</formula>
    </cfRule>
  </conditionalFormatting>
  <conditionalFormatting sqref="B157">
    <cfRule type="expression" dxfId="6" priority="9" stopIfTrue="1">
      <formula>XFA157=1</formula>
    </cfRule>
  </conditionalFormatting>
  <conditionalFormatting sqref="B160">
    <cfRule type="expression" dxfId="5" priority="8" stopIfTrue="1">
      <formula>XFA160=1</formula>
    </cfRule>
  </conditionalFormatting>
  <conditionalFormatting sqref="B163">
    <cfRule type="expression" dxfId="4" priority="7" stopIfTrue="1">
      <formula>XFA163=1</formula>
    </cfRule>
  </conditionalFormatting>
  <conditionalFormatting sqref="B170">
    <cfRule type="expression" dxfId="3" priority="6" stopIfTrue="1">
      <formula>XFA170=1</formula>
    </cfRule>
  </conditionalFormatting>
  <conditionalFormatting sqref="B174">
    <cfRule type="expression" dxfId="2" priority="4" stopIfTrue="1">
      <formula>XFA174=1</formula>
    </cfRule>
  </conditionalFormatting>
  <conditionalFormatting sqref="B178">
    <cfRule type="expression" dxfId="1" priority="2" stopIfTrue="1">
      <formula>XFA178=1</formula>
    </cfRule>
  </conditionalFormatting>
  <conditionalFormatting sqref="B183:B184">
    <cfRule type="expression" dxfId="0" priority="1" stopIfTrue="1">
      <formula>XFA183=1</formula>
    </cfRule>
  </conditionalFormatting>
  <pageMargins left="0.19685039370078741" right="0.23622047244094491" top="0.78740157480314965" bottom="0.43307086614173229" header="0" footer="0"/>
  <pageSetup paperSize="9" scale="67" orientation="landscape"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L17"/>
  <sheetViews>
    <sheetView showZeros="0" workbookViewId="0">
      <pane xSplit="2" ySplit="6" topLeftCell="C7" activePane="bottomRight" state="frozen"/>
      <selection activeCell="F9" sqref="F9"/>
      <selection pane="topRight" activeCell="F9" sqref="F9"/>
      <selection pane="bottomLeft" activeCell="F9" sqref="F9"/>
      <selection pane="bottomRight" activeCell="C7" sqref="C7"/>
    </sheetView>
  </sheetViews>
  <sheetFormatPr defaultColWidth="11.140625" defaultRowHeight="12.75" x14ac:dyDescent="0.2"/>
  <cols>
    <col min="1" max="1" width="8.85546875" style="38" customWidth="1"/>
    <col min="2" max="2" width="36.140625" style="43" customWidth="1"/>
    <col min="3" max="3" width="14.85546875" style="38" customWidth="1"/>
    <col min="4" max="4" width="13.85546875" style="38" customWidth="1"/>
    <col min="5" max="5" width="11.140625" style="38" customWidth="1"/>
    <col min="6" max="6" width="14.5703125" style="38" customWidth="1"/>
    <col min="7" max="7" width="15" style="38" customWidth="1"/>
    <col min="8" max="8" width="11.140625" style="38" customWidth="1"/>
    <col min="9" max="9" width="15.140625" style="38" customWidth="1"/>
    <col min="10" max="10" width="16.42578125" style="38" customWidth="1"/>
    <col min="11" max="11" width="11.140625" style="38"/>
    <col min="12" max="12" width="14.140625" style="38" bestFit="1" customWidth="1"/>
    <col min="13" max="16384" width="11.140625" style="38"/>
  </cols>
  <sheetData>
    <row r="1" spans="1:12" ht="15.75" x14ac:dyDescent="0.25">
      <c r="A1" s="322" t="s">
        <v>15</v>
      </c>
      <c r="B1" s="322"/>
      <c r="C1" s="322"/>
      <c r="D1" s="322"/>
      <c r="E1" s="322"/>
      <c r="F1" s="322"/>
      <c r="G1" s="322"/>
      <c r="H1" s="322"/>
      <c r="I1" s="322"/>
      <c r="J1" s="322"/>
      <c r="K1" s="322"/>
    </row>
    <row r="2" spans="1:12" ht="15.75" x14ac:dyDescent="0.25">
      <c r="A2" s="322" t="s">
        <v>183</v>
      </c>
      <c r="B2" s="322"/>
      <c r="C2" s="322"/>
      <c r="D2" s="322"/>
      <c r="E2" s="322"/>
      <c r="F2" s="322"/>
      <c r="G2" s="322"/>
      <c r="H2" s="322"/>
      <c r="I2" s="322"/>
      <c r="J2" s="322"/>
      <c r="K2" s="322"/>
    </row>
    <row r="3" spans="1:12" x14ac:dyDescent="0.2">
      <c r="A3" s="39"/>
      <c r="B3" s="39"/>
      <c r="C3" s="39"/>
      <c r="D3" s="39"/>
      <c r="E3" s="39"/>
      <c r="F3" s="39"/>
      <c r="G3" s="39"/>
      <c r="H3" s="39"/>
      <c r="I3" s="40" t="s">
        <v>16</v>
      </c>
      <c r="J3" s="39"/>
      <c r="K3" s="39"/>
    </row>
    <row r="4" spans="1:12" s="111" customFormat="1" ht="12" x14ac:dyDescent="0.2">
      <c r="A4" s="323" t="s">
        <v>463</v>
      </c>
      <c r="B4" s="324" t="s">
        <v>659</v>
      </c>
      <c r="C4" s="325" t="s">
        <v>150</v>
      </c>
      <c r="D4" s="325"/>
      <c r="E4" s="325"/>
      <c r="F4" s="325" t="s">
        <v>660</v>
      </c>
      <c r="G4" s="325"/>
      <c r="H4" s="325"/>
      <c r="I4" s="325" t="s">
        <v>152</v>
      </c>
      <c r="J4" s="325"/>
      <c r="K4" s="325"/>
    </row>
    <row r="5" spans="1:12" s="111" customFormat="1" ht="12.95" customHeight="1" x14ac:dyDescent="0.2">
      <c r="A5" s="323"/>
      <c r="B5" s="324"/>
      <c r="C5" s="309" t="s">
        <v>544</v>
      </c>
      <c r="D5" s="309" t="s">
        <v>354</v>
      </c>
      <c r="E5" s="309" t="s">
        <v>153</v>
      </c>
      <c r="F5" s="309" t="s">
        <v>544</v>
      </c>
      <c r="G5" s="309" t="s">
        <v>354</v>
      </c>
      <c r="H5" s="309" t="s">
        <v>154</v>
      </c>
      <c r="I5" s="309" t="s">
        <v>544</v>
      </c>
      <c r="J5" s="309" t="s">
        <v>354</v>
      </c>
      <c r="K5" s="309" t="s">
        <v>154</v>
      </c>
    </row>
    <row r="6" spans="1:12" s="111" customFormat="1" ht="42.95" customHeight="1" x14ac:dyDescent="0.2">
      <c r="A6" s="323"/>
      <c r="B6" s="324"/>
      <c r="C6" s="309"/>
      <c r="D6" s="309"/>
      <c r="E6" s="309"/>
      <c r="F6" s="309"/>
      <c r="G6" s="309"/>
      <c r="H6" s="309"/>
      <c r="I6" s="309"/>
      <c r="J6" s="309"/>
      <c r="K6" s="309"/>
    </row>
    <row r="7" spans="1:12" s="41" customFormat="1" ht="68.45" customHeight="1" x14ac:dyDescent="0.2">
      <c r="A7" s="24" t="s">
        <v>173</v>
      </c>
      <c r="B7" s="176" t="s">
        <v>612</v>
      </c>
      <c r="C7" s="48">
        <f>C8+C9</f>
        <v>16103800</v>
      </c>
      <c r="D7" s="48">
        <f>D8+D9</f>
        <v>6484364</v>
      </c>
      <c r="E7" s="49">
        <f t="shared" ref="E7:E13" si="0">IF(C7=0,0,D7/C7*100)</f>
        <v>40.266049007066655</v>
      </c>
      <c r="F7" s="48">
        <f>F8+F9</f>
        <v>11064200</v>
      </c>
      <c r="G7" s="48">
        <f>G8+G9</f>
        <v>4825000</v>
      </c>
      <c r="H7" s="49">
        <f t="shared" ref="H7:H12" si="1">IF(F7=0,0,G7/F7*100)</f>
        <v>43.609117694907901</v>
      </c>
      <c r="I7" s="48">
        <f>I8+I9</f>
        <v>27168000</v>
      </c>
      <c r="J7" s="48">
        <f>J8+J9</f>
        <v>11309364</v>
      </c>
      <c r="K7" s="49">
        <f t="shared" ref="K7:K13" si="2">IF(I7=0,0,J7/I7*100)</f>
        <v>41.627517667844522</v>
      </c>
      <c r="L7" s="72"/>
    </row>
    <row r="8" spans="1:12" ht="88.9" customHeight="1" x14ac:dyDescent="0.2">
      <c r="A8" s="50">
        <v>2718821</v>
      </c>
      <c r="B8" s="186" t="s">
        <v>727</v>
      </c>
      <c r="C8" s="29">
        <v>6603800</v>
      </c>
      <c r="D8" s="29">
        <v>1459364</v>
      </c>
      <c r="E8" s="53">
        <f t="shared" si="0"/>
        <v>22.098852176019868</v>
      </c>
      <c r="F8" s="29">
        <v>2264200</v>
      </c>
      <c r="G8" s="29"/>
      <c r="H8" s="53">
        <f t="shared" si="1"/>
        <v>0</v>
      </c>
      <c r="I8" s="54">
        <f>C8+F8</f>
        <v>8868000</v>
      </c>
      <c r="J8" s="55">
        <f>D8+G8</f>
        <v>1459364</v>
      </c>
      <c r="K8" s="53">
        <f t="shared" si="2"/>
        <v>16.456517816869642</v>
      </c>
    </row>
    <row r="9" spans="1:12" ht="47.25" x14ac:dyDescent="0.2">
      <c r="A9" s="50">
        <v>2718831</v>
      </c>
      <c r="B9" s="51" t="s">
        <v>66</v>
      </c>
      <c r="C9" s="29">
        <v>9500000</v>
      </c>
      <c r="D9" s="29">
        <v>5025000</v>
      </c>
      <c r="E9" s="53">
        <f t="shared" si="0"/>
        <v>52.89473684210526</v>
      </c>
      <c r="F9" s="29">
        <v>8800000</v>
      </c>
      <c r="G9" s="29">
        <v>4825000</v>
      </c>
      <c r="H9" s="53">
        <f t="shared" si="1"/>
        <v>54.82954545454546</v>
      </c>
      <c r="I9" s="54">
        <f>C9+F9</f>
        <v>18300000</v>
      </c>
      <c r="J9" s="55">
        <f>D9+G9</f>
        <v>9850000</v>
      </c>
      <c r="K9" s="53">
        <f t="shared" si="2"/>
        <v>53.825136612021865</v>
      </c>
    </row>
    <row r="10" spans="1:12" s="41" customFormat="1" ht="36" customHeight="1" x14ac:dyDescent="0.2">
      <c r="A10" s="46">
        <v>3710000</v>
      </c>
      <c r="B10" s="47" t="s">
        <v>48</v>
      </c>
      <c r="C10" s="57">
        <f>SUM(C11:C12)</f>
        <v>0</v>
      </c>
      <c r="D10" s="57">
        <f>SUM(D11:D12)</f>
        <v>0</v>
      </c>
      <c r="E10" s="49">
        <f t="shared" si="0"/>
        <v>0</v>
      </c>
      <c r="F10" s="57">
        <f>SUM(F11:F12)</f>
        <v>-11100000</v>
      </c>
      <c r="G10" s="57">
        <f>SUM(G11:G12)</f>
        <v>-7371971.2599999998</v>
      </c>
      <c r="H10" s="49">
        <f t="shared" si="1"/>
        <v>66.414155495495493</v>
      </c>
      <c r="I10" s="57">
        <f>SUM(I11:I12)</f>
        <v>-11100000</v>
      </c>
      <c r="J10" s="57">
        <f>SUM(J11:J12)</f>
        <v>-7371971.2599999998</v>
      </c>
      <c r="K10" s="49">
        <f t="shared" si="2"/>
        <v>66.414155495495493</v>
      </c>
    </row>
    <row r="11" spans="1:12" ht="99.6" customHeight="1" x14ac:dyDescent="0.2">
      <c r="A11" s="50">
        <v>3718822</v>
      </c>
      <c r="B11" s="51" t="s">
        <v>728</v>
      </c>
      <c r="C11" s="58"/>
      <c r="D11" s="58"/>
      <c r="E11" s="53">
        <f t="shared" si="0"/>
        <v>0</v>
      </c>
      <c r="F11" s="29">
        <v>-2300000</v>
      </c>
      <c r="G11" s="29">
        <v>-1621971.26</v>
      </c>
      <c r="H11" s="53">
        <f t="shared" si="1"/>
        <v>70.520489565217389</v>
      </c>
      <c r="I11" s="54">
        <f>C11+F11</f>
        <v>-2300000</v>
      </c>
      <c r="J11" s="55">
        <f>D11+G11</f>
        <v>-1621971.26</v>
      </c>
      <c r="K11" s="53">
        <f t="shared" si="2"/>
        <v>70.520489565217389</v>
      </c>
    </row>
    <row r="12" spans="1:12" ht="49.9" customHeight="1" x14ac:dyDescent="0.2">
      <c r="A12" s="50">
        <v>3718832</v>
      </c>
      <c r="B12" s="51" t="s">
        <v>67</v>
      </c>
      <c r="C12" s="58"/>
      <c r="D12" s="58"/>
      <c r="E12" s="53">
        <f t="shared" si="0"/>
        <v>0</v>
      </c>
      <c r="F12" s="29">
        <v>-8800000</v>
      </c>
      <c r="G12" s="29">
        <v>-5750000</v>
      </c>
      <c r="H12" s="53">
        <f t="shared" si="1"/>
        <v>65.340909090909093</v>
      </c>
      <c r="I12" s="54">
        <f>C12+F12</f>
        <v>-8800000</v>
      </c>
      <c r="J12" s="55">
        <f>D12+G12</f>
        <v>-5750000</v>
      </c>
      <c r="K12" s="53">
        <f t="shared" si="2"/>
        <v>65.340909090909093</v>
      </c>
    </row>
    <row r="13" spans="1:12" ht="15.75" x14ac:dyDescent="0.2">
      <c r="A13" s="59"/>
      <c r="B13" s="60" t="s">
        <v>68</v>
      </c>
      <c r="C13" s="57">
        <f>C7+C10</f>
        <v>16103800</v>
      </c>
      <c r="D13" s="57">
        <f>D7+D10</f>
        <v>6484364</v>
      </c>
      <c r="E13" s="49">
        <f t="shared" si="0"/>
        <v>40.266049007066655</v>
      </c>
      <c r="F13" s="57">
        <f>F7+F10</f>
        <v>-35800</v>
      </c>
      <c r="G13" s="57">
        <f>G7+G10</f>
        <v>-2546971.2599999998</v>
      </c>
      <c r="H13" s="49"/>
      <c r="I13" s="57">
        <f>I7+I10</f>
        <v>16068000</v>
      </c>
      <c r="J13" s="57">
        <f>J7+J10</f>
        <v>3937392.74</v>
      </c>
      <c r="K13" s="49">
        <f t="shared" si="2"/>
        <v>24.504560243963159</v>
      </c>
    </row>
    <row r="14" spans="1:12" x14ac:dyDescent="0.2">
      <c r="A14" s="42"/>
    </row>
    <row r="15" spans="1:12" x14ac:dyDescent="0.2">
      <c r="C15" s="44"/>
      <c r="J15" s="44"/>
    </row>
    <row r="16" spans="1:12" x14ac:dyDescent="0.2">
      <c r="D16" s="45"/>
      <c r="F16" s="44"/>
    </row>
    <row r="17" spans="10:10" x14ac:dyDescent="0.2">
      <c r="J17" s="44"/>
    </row>
  </sheetData>
  <mergeCells count="16">
    <mergeCell ref="J5:J6"/>
    <mergeCell ref="K5:K6"/>
    <mergeCell ref="E5:E6"/>
    <mergeCell ref="F5:F6"/>
    <mergeCell ref="G5:G6"/>
    <mergeCell ref="H5:H6"/>
    <mergeCell ref="A1:K1"/>
    <mergeCell ref="A4:A6"/>
    <mergeCell ref="B4:B6"/>
    <mergeCell ref="C4:E4"/>
    <mergeCell ref="F4:H4"/>
    <mergeCell ref="I4:K4"/>
    <mergeCell ref="C5:C6"/>
    <mergeCell ref="D5:D6"/>
    <mergeCell ref="I5:I6"/>
    <mergeCell ref="A2:K2"/>
  </mergeCells>
  <phoneticPr fontId="0" type="noConversion"/>
  <pageMargins left="0.19685039370078741" right="0.19685039370078741" top="0.78740157480314965" bottom="0.23622047244094491" header="0" footer="0"/>
  <pageSetup paperSize="9" scale="8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G14"/>
  <sheetViews>
    <sheetView showZeros="0" zoomScaleNormal="100" workbookViewId="0">
      <pane xSplit="1" ySplit="6" topLeftCell="B7" activePane="bottomRight" state="frozen"/>
      <selection activeCell="F9" sqref="F9"/>
      <selection pane="topRight" activeCell="F9" sqref="F9"/>
      <selection pane="bottomLeft" activeCell="F9" sqref="F9"/>
      <selection pane="bottomRight" activeCell="B7" sqref="B7"/>
    </sheetView>
  </sheetViews>
  <sheetFormatPr defaultColWidth="10.140625" defaultRowHeight="12.75" x14ac:dyDescent="0.2"/>
  <cols>
    <col min="1" max="1" width="33.28515625" style="39" customWidth="1"/>
    <col min="2" max="2" width="17.85546875" style="39" customWidth="1"/>
    <col min="3" max="4" width="17.42578125" style="39" customWidth="1"/>
    <col min="5" max="5" width="16.7109375" style="39" customWidth="1"/>
    <col min="6" max="6" width="17.42578125" style="39" customWidth="1"/>
    <col min="7" max="7" width="16.85546875" style="39" customWidth="1"/>
    <col min="8" max="8" width="13.42578125" style="39" bestFit="1" customWidth="1"/>
    <col min="9" max="16384" width="10.140625" style="39"/>
  </cols>
  <sheetData>
    <row r="1" spans="1:7" ht="12.75" customHeight="1" x14ac:dyDescent="0.25">
      <c r="A1" s="322" t="s">
        <v>69</v>
      </c>
      <c r="B1" s="322"/>
      <c r="C1" s="322"/>
      <c r="D1" s="322"/>
      <c r="E1" s="322"/>
      <c r="F1" s="322"/>
      <c r="G1" s="322"/>
    </row>
    <row r="2" spans="1:7" ht="12.75" customHeight="1" x14ac:dyDescent="0.2">
      <c r="A2" s="326" t="s">
        <v>183</v>
      </c>
      <c r="B2" s="326"/>
      <c r="C2" s="326"/>
      <c r="D2" s="326"/>
      <c r="E2" s="326"/>
      <c r="F2" s="326"/>
      <c r="G2" s="326"/>
    </row>
    <row r="3" spans="1:7" x14ac:dyDescent="0.2">
      <c r="G3" s="40" t="s">
        <v>16</v>
      </c>
    </row>
    <row r="4" spans="1:7" ht="14.25" x14ac:dyDescent="0.2">
      <c r="A4" s="328" t="s">
        <v>70</v>
      </c>
      <c r="B4" s="327" t="s">
        <v>150</v>
      </c>
      <c r="C4" s="327"/>
      <c r="D4" s="327" t="s">
        <v>660</v>
      </c>
      <c r="E4" s="327"/>
      <c r="F4" s="327" t="s">
        <v>152</v>
      </c>
      <c r="G4" s="327"/>
    </row>
    <row r="5" spans="1:7" ht="15" customHeight="1" x14ac:dyDescent="0.2">
      <c r="A5" s="328"/>
      <c r="B5" s="309" t="s">
        <v>544</v>
      </c>
      <c r="C5" s="309" t="s">
        <v>354</v>
      </c>
      <c r="D5" s="309" t="s">
        <v>544</v>
      </c>
      <c r="E5" s="309" t="s">
        <v>354</v>
      </c>
      <c r="F5" s="309" t="s">
        <v>544</v>
      </c>
      <c r="G5" s="309" t="s">
        <v>354</v>
      </c>
    </row>
    <row r="6" spans="1:7" ht="35.1" customHeight="1" x14ac:dyDescent="0.2">
      <c r="A6" s="328"/>
      <c r="B6" s="309"/>
      <c r="C6" s="309"/>
      <c r="D6" s="309"/>
      <c r="E6" s="309"/>
      <c r="F6" s="309"/>
      <c r="G6" s="309"/>
    </row>
    <row r="7" spans="1:7" ht="15.75" x14ac:dyDescent="0.2">
      <c r="A7" s="60" t="s">
        <v>71</v>
      </c>
      <c r="B7" s="62">
        <f>Доходи!C95-Видатки!C185-Кредитування!C13</f>
        <v>138717055.17000008</v>
      </c>
      <c r="C7" s="62">
        <f>Доходи!D95-Видатки!D185-Кредитування!D13</f>
        <v>230001581.84000003</v>
      </c>
      <c r="D7" s="62">
        <f>Доходи!F95-Видатки!F185-Кредитування!F13</f>
        <v>-287884331.18999994</v>
      </c>
      <c r="E7" s="100">
        <f>Доходи!H95-Видатки!H185-Кредитування!G13</f>
        <v>-25223116.980000012</v>
      </c>
      <c r="F7" s="62">
        <f>B7+D7</f>
        <v>-149167276.01999986</v>
      </c>
      <c r="G7" s="62">
        <f>C7+E7</f>
        <v>204778464.86000001</v>
      </c>
    </row>
    <row r="8" spans="1:7" s="61" customFormat="1" ht="31.5" x14ac:dyDescent="0.2">
      <c r="A8" s="65" t="s">
        <v>642</v>
      </c>
      <c r="B8" s="63">
        <f t="shared" ref="B8:G8" si="0">B9-B10+B11+B13+B14</f>
        <v>-138717055.17000002</v>
      </c>
      <c r="C8" s="63">
        <f t="shared" si="0"/>
        <v>-230001581.83999997</v>
      </c>
      <c r="D8" s="63">
        <f t="shared" si="0"/>
        <v>287884331.19</v>
      </c>
      <c r="E8" s="63">
        <f t="shared" si="0"/>
        <v>25223116.979999986</v>
      </c>
      <c r="F8" s="63">
        <f t="shared" si="0"/>
        <v>149167276.01999998</v>
      </c>
      <c r="G8" s="63">
        <f t="shared" si="0"/>
        <v>-204778464.85999998</v>
      </c>
    </row>
    <row r="9" spans="1:7" ht="20.45" customHeight="1" x14ac:dyDescent="0.2">
      <c r="A9" s="66" t="s">
        <v>643</v>
      </c>
      <c r="B9" s="89">
        <v>67447832.090000004</v>
      </c>
      <c r="C9" s="89">
        <v>67447832.090000004</v>
      </c>
      <c r="D9" s="99">
        <v>162427349.81999999</v>
      </c>
      <c r="E9" s="99">
        <v>219051387.28</v>
      </c>
      <c r="F9" s="64">
        <f t="shared" ref="F9:G14" si="1">B9+D9</f>
        <v>229875181.91</v>
      </c>
      <c r="G9" s="64">
        <f t="shared" si="1"/>
        <v>286499219.37</v>
      </c>
    </row>
    <row r="10" spans="1:7" ht="21" customHeight="1" x14ac:dyDescent="0.2">
      <c r="A10" s="67" t="s">
        <v>644</v>
      </c>
      <c r="B10" s="89">
        <v>5258103.37</v>
      </c>
      <c r="C10" s="89">
        <v>243704100.63999999</v>
      </c>
      <c r="D10" s="99">
        <v>75449802.519999996</v>
      </c>
      <c r="E10" s="99">
        <v>247432589.86000001</v>
      </c>
      <c r="F10" s="64">
        <f t="shared" si="1"/>
        <v>80707905.890000001</v>
      </c>
      <c r="G10" s="64">
        <f t="shared" si="1"/>
        <v>491136690.5</v>
      </c>
    </row>
    <row r="11" spans="1:7" ht="67.150000000000006" customHeight="1" x14ac:dyDescent="0.2">
      <c r="A11" s="67" t="s">
        <v>645</v>
      </c>
      <c r="B11" s="89">
        <v>-210908000</v>
      </c>
      <c r="C11" s="89">
        <v>-61391529.399999999</v>
      </c>
      <c r="D11" s="89">
        <v>210908000</v>
      </c>
      <c r="E11" s="89">
        <v>61391529.399999999</v>
      </c>
      <c r="F11" s="64">
        <f t="shared" si="1"/>
        <v>0</v>
      </c>
      <c r="G11" s="64">
        <f t="shared" si="1"/>
        <v>0</v>
      </c>
    </row>
    <row r="12" spans="1:7" ht="24" hidden="1" customHeight="1" x14ac:dyDescent="0.2">
      <c r="A12" s="67" t="s">
        <v>646</v>
      </c>
      <c r="B12" s="109"/>
      <c r="C12" s="110"/>
      <c r="D12" s="109"/>
      <c r="E12" s="99"/>
      <c r="F12" s="64">
        <f t="shared" si="1"/>
        <v>0</v>
      </c>
      <c r="G12" s="64">
        <f t="shared" si="1"/>
        <v>0</v>
      </c>
    </row>
    <row r="13" spans="1:7" ht="31.5" x14ac:dyDescent="0.25">
      <c r="A13" s="282" t="s">
        <v>416</v>
      </c>
      <c r="B13" s="89">
        <v>10001216.109999999</v>
      </c>
      <c r="C13" s="89">
        <v>7646216.1100000003</v>
      </c>
      <c r="D13" s="99">
        <v>-10001216.109999999</v>
      </c>
      <c r="E13" s="89">
        <v>-7646216.1100000003</v>
      </c>
      <c r="F13" s="64">
        <f t="shared" si="1"/>
        <v>0</v>
      </c>
      <c r="G13" s="64">
        <f t="shared" si="1"/>
        <v>0</v>
      </c>
    </row>
    <row r="14" spans="1:7" ht="15.75" x14ac:dyDescent="0.25">
      <c r="A14" s="164" t="s">
        <v>646</v>
      </c>
      <c r="B14" s="283"/>
      <c r="C14" s="284"/>
      <c r="D14" s="284"/>
      <c r="E14" s="283">
        <v>-140993.73000000001</v>
      </c>
      <c r="F14" s="64">
        <f t="shared" si="1"/>
        <v>0</v>
      </c>
      <c r="G14" s="64">
        <f t="shared" si="1"/>
        <v>-140993.73000000001</v>
      </c>
    </row>
  </sheetData>
  <mergeCells count="12">
    <mergeCell ref="E5:E6"/>
    <mergeCell ref="D5:D6"/>
    <mergeCell ref="A1:G1"/>
    <mergeCell ref="A2:G2"/>
    <mergeCell ref="B4:C4"/>
    <mergeCell ref="D4:E4"/>
    <mergeCell ref="A4:A6"/>
    <mergeCell ref="F5:F6"/>
    <mergeCell ref="G5:G6"/>
    <mergeCell ref="B5:B6"/>
    <mergeCell ref="F4:G4"/>
    <mergeCell ref="C5:C6"/>
  </mergeCells>
  <phoneticPr fontId="47" type="noConversion"/>
  <pageMargins left="0.62992125984251968" right="3.937007874015748E-2"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Q143"/>
  <sheetViews>
    <sheetView showZeros="0" zoomScaleNormal="100" workbookViewId="0">
      <pane xSplit="2" ySplit="5" topLeftCell="C6" activePane="bottomRight" state="frozen"/>
      <selection pane="topRight" activeCell="C1" sqref="C1"/>
      <selection pane="bottomLeft" activeCell="A6" sqref="A6"/>
      <selection pane="bottomRight" activeCell="C9" sqref="C9"/>
    </sheetView>
  </sheetViews>
  <sheetFormatPr defaultRowHeight="12.75" x14ac:dyDescent="0.2"/>
  <cols>
    <col min="1" max="1" width="11.5703125" style="70" customWidth="1"/>
    <col min="2" max="2" width="38.28515625" style="1" customWidth="1"/>
    <col min="3" max="3" width="17.42578125" customWidth="1"/>
    <col min="4" max="4" width="17.28515625" customWidth="1"/>
    <col min="5" max="5" width="11.5703125" customWidth="1"/>
    <col min="6" max="6" width="16.5703125" customWidth="1"/>
    <col min="7" max="7" width="15.85546875" customWidth="1"/>
    <col min="8" max="8" width="17.28515625" customWidth="1"/>
    <col min="9" max="9" width="10.28515625" customWidth="1"/>
    <col min="10" max="10" width="16.28515625" customWidth="1"/>
    <col min="11" max="11" width="17.7109375" customWidth="1"/>
    <col min="12" max="12" width="18" customWidth="1"/>
    <col min="13" max="13" width="7.7109375" customWidth="1"/>
    <col min="14" max="14" width="17.42578125" bestFit="1" customWidth="1"/>
    <col min="16" max="16" width="17.5703125" bestFit="1" customWidth="1"/>
    <col min="17" max="17" width="23" customWidth="1"/>
  </cols>
  <sheetData>
    <row r="1" spans="1:17" ht="15.75" x14ac:dyDescent="0.25">
      <c r="A1" s="314" t="s">
        <v>182</v>
      </c>
      <c r="B1" s="314"/>
      <c r="C1" s="314"/>
      <c r="D1" s="314"/>
      <c r="E1" s="314"/>
      <c r="F1" s="314"/>
      <c r="G1" s="314"/>
      <c r="H1" s="314"/>
      <c r="I1" s="314"/>
      <c r="J1" s="314"/>
      <c r="K1" s="314"/>
      <c r="L1" s="314"/>
      <c r="M1" s="314"/>
    </row>
    <row r="2" spans="1:17" ht="15.75" x14ac:dyDescent="0.2">
      <c r="D2" s="206"/>
      <c r="F2" s="68"/>
      <c r="H2" s="90"/>
      <c r="I2" s="68"/>
      <c r="M2" s="7" t="s">
        <v>585</v>
      </c>
    </row>
    <row r="3" spans="1:17" ht="16.899999999999999" customHeight="1" x14ac:dyDescent="0.2">
      <c r="A3" s="333" t="s">
        <v>148</v>
      </c>
      <c r="B3" s="334" t="s">
        <v>149</v>
      </c>
      <c r="C3" s="332" t="s">
        <v>150</v>
      </c>
      <c r="D3" s="332"/>
      <c r="E3" s="332"/>
      <c r="F3" s="332"/>
      <c r="G3" s="332" t="s">
        <v>151</v>
      </c>
      <c r="H3" s="332"/>
      <c r="I3" s="332"/>
      <c r="J3" s="332"/>
      <c r="K3" s="332" t="s">
        <v>152</v>
      </c>
      <c r="L3" s="332"/>
      <c r="M3" s="332"/>
      <c r="N3" s="332"/>
    </row>
    <row r="4" spans="1:17" ht="28.15" customHeight="1" x14ac:dyDescent="0.2">
      <c r="A4" s="333"/>
      <c r="B4" s="334"/>
      <c r="C4" s="329">
        <v>45108</v>
      </c>
      <c r="D4" s="329">
        <v>45474</v>
      </c>
      <c r="E4" s="330" t="s">
        <v>717</v>
      </c>
      <c r="F4" s="331" t="s">
        <v>540</v>
      </c>
      <c r="G4" s="329">
        <v>45108</v>
      </c>
      <c r="H4" s="329">
        <v>45474</v>
      </c>
      <c r="I4" s="330" t="s">
        <v>717</v>
      </c>
      <c r="J4" s="331" t="s">
        <v>540</v>
      </c>
      <c r="K4" s="329">
        <v>45108</v>
      </c>
      <c r="L4" s="329">
        <v>45474</v>
      </c>
      <c r="M4" s="330" t="s">
        <v>717</v>
      </c>
      <c r="N4" s="331" t="s">
        <v>540</v>
      </c>
    </row>
    <row r="5" spans="1:17" ht="27.6" customHeight="1" x14ac:dyDescent="0.2">
      <c r="A5" s="333"/>
      <c r="B5" s="334"/>
      <c r="C5" s="330"/>
      <c r="D5" s="330"/>
      <c r="E5" s="330"/>
      <c r="F5" s="331"/>
      <c r="G5" s="330"/>
      <c r="H5" s="330"/>
      <c r="I5" s="330"/>
      <c r="J5" s="331"/>
      <c r="K5" s="330"/>
      <c r="L5" s="330"/>
      <c r="M5" s="330"/>
      <c r="N5" s="331"/>
    </row>
    <row r="6" spans="1:17" s="2" customFormat="1" ht="24" customHeight="1" x14ac:dyDescent="0.2">
      <c r="A6" s="158"/>
      <c r="B6" s="194" t="s">
        <v>541</v>
      </c>
      <c r="C6" s="195">
        <f>C36+C37</f>
        <v>1244409678.26</v>
      </c>
      <c r="D6" s="195">
        <f>D36+D37</f>
        <v>1160080159.2</v>
      </c>
      <c r="E6" s="207">
        <f>IF(C6=0,0,D6/C6*100)</f>
        <v>93.223331469270306</v>
      </c>
      <c r="F6" s="134">
        <f>D6-C6</f>
        <v>-84329519.059999943</v>
      </c>
      <c r="G6" s="195">
        <f t="shared" ref="G6:L6" si="0">G36+G37</f>
        <v>293546555.90999997</v>
      </c>
      <c r="H6" s="195">
        <f t="shared" si="0"/>
        <v>257803642.87</v>
      </c>
      <c r="I6" s="197">
        <f>IF(G6=0,0,H6/G6*100)</f>
        <v>87.823766853882432</v>
      </c>
      <c r="J6" s="135">
        <f>H6-G6</f>
        <v>-35742913.039999962</v>
      </c>
      <c r="K6" s="195">
        <f t="shared" si="0"/>
        <v>1537956234.1700001</v>
      </c>
      <c r="L6" s="195">
        <f t="shared" si="0"/>
        <v>1417883802.0700002</v>
      </c>
      <c r="M6" s="207">
        <f>IF(K6=0,0,L6/K6*100)</f>
        <v>92.19272763214876</v>
      </c>
      <c r="N6" s="133">
        <f>L6-K6</f>
        <v>-120072432.0999999</v>
      </c>
    </row>
    <row r="7" spans="1:17" s="2" customFormat="1" ht="22.15" customHeight="1" x14ac:dyDescent="0.2">
      <c r="A7" s="114">
        <v>10000000</v>
      </c>
      <c r="B7" s="115" t="s">
        <v>510</v>
      </c>
      <c r="C7" s="116">
        <f>C8+C13+C16</f>
        <v>800498361.54999995</v>
      </c>
      <c r="D7" s="116">
        <f>D8+D13+D16</f>
        <v>676375226.24000001</v>
      </c>
      <c r="E7" s="208">
        <f>IF(C7=0,0,D7/C7*100)</f>
        <v>84.494267412407808</v>
      </c>
      <c r="F7" s="117">
        <f t="shared" ref="F7:F68" si="1">D7-C7</f>
        <v>-124123135.30999994</v>
      </c>
      <c r="G7" s="116">
        <f>G8+G13+G16+G11</f>
        <v>2515467.92</v>
      </c>
      <c r="H7" s="116">
        <f>H8+H13+H16+H11</f>
        <v>3577324.7600000002</v>
      </c>
      <c r="I7" s="198">
        <f>IF(G7=0,0,H7/G7*100)</f>
        <v>142.21309409503422</v>
      </c>
      <c r="J7" s="118">
        <f t="shared" ref="J7:J68" si="2">H7-G7</f>
        <v>1061856.8400000003</v>
      </c>
      <c r="K7" s="116">
        <f>K8+K13+K16+K11</f>
        <v>803013829.46999991</v>
      </c>
      <c r="L7" s="116">
        <f>L8+L13+L16+L11</f>
        <v>679952551</v>
      </c>
      <c r="M7" s="208">
        <f>IF(K7=0,0,L7/K7*100)</f>
        <v>84.675073584819572</v>
      </c>
      <c r="N7" s="119">
        <f t="shared" ref="N7:N68" si="3">L7-K7</f>
        <v>-123061278.46999991</v>
      </c>
      <c r="Q7" s="94"/>
    </row>
    <row r="8" spans="1:17" s="2" customFormat="1" ht="54.6" customHeight="1" x14ac:dyDescent="0.2">
      <c r="A8" s="114">
        <v>11000000</v>
      </c>
      <c r="B8" s="115" t="s">
        <v>511</v>
      </c>
      <c r="C8" s="116">
        <f>SUM(C9:C10)</f>
        <v>792880340.81999993</v>
      </c>
      <c r="D8" s="116">
        <f>SUM(D9:D10)</f>
        <v>666753972.23000002</v>
      </c>
      <c r="E8" s="208">
        <f>IF(C8=0,0,D8/C8*100)</f>
        <v>84.092635156074181</v>
      </c>
      <c r="F8" s="117">
        <f t="shared" si="1"/>
        <v>-126126368.58999991</v>
      </c>
      <c r="G8" s="116">
        <f>SUM(G9:G10)</f>
        <v>0</v>
      </c>
      <c r="H8" s="116">
        <f>SUM(H9:H10)</f>
        <v>0</v>
      </c>
      <c r="I8" s="198">
        <f t="shared" ref="I8:I55" si="4">IF(G8=0,0,H8/G8*100)</f>
        <v>0</v>
      </c>
      <c r="J8" s="118">
        <f t="shared" si="2"/>
        <v>0</v>
      </c>
      <c r="K8" s="116">
        <f>SUM(K9:K10)</f>
        <v>792880340.81999993</v>
      </c>
      <c r="L8" s="116">
        <f>SUM(L9:L10)</f>
        <v>666753972.23000002</v>
      </c>
      <c r="M8" s="208">
        <f>IF(K8=0,0,L8/K8*100)</f>
        <v>84.092635156074181</v>
      </c>
      <c r="N8" s="119">
        <f t="shared" si="3"/>
        <v>-126126368.58999991</v>
      </c>
      <c r="P8" s="94"/>
    </row>
    <row r="9" spans="1:17" s="69" customFormat="1" ht="38.450000000000003" customHeight="1" x14ac:dyDescent="0.2">
      <c r="A9" s="120">
        <v>11010000</v>
      </c>
      <c r="B9" s="121" t="s">
        <v>512</v>
      </c>
      <c r="C9" s="11">
        <v>745028503.40999997</v>
      </c>
      <c r="D9" s="199">
        <v>526628728.42000002</v>
      </c>
      <c r="E9" s="209">
        <f>IF(C9=0,0,D9/C9*100)</f>
        <v>70.685715514187336</v>
      </c>
      <c r="F9" s="123">
        <f t="shared" si="1"/>
        <v>-218399774.98999995</v>
      </c>
      <c r="G9" s="11"/>
      <c r="H9" s="11">
        <v>0</v>
      </c>
      <c r="I9" s="200">
        <f t="shared" si="4"/>
        <v>0</v>
      </c>
      <c r="J9" s="124">
        <f t="shared" si="2"/>
        <v>0</v>
      </c>
      <c r="K9" s="11">
        <f>C9+G9</f>
        <v>745028503.40999997</v>
      </c>
      <c r="L9" s="11">
        <f>D9+H9</f>
        <v>526628728.42000002</v>
      </c>
      <c r="M9" s="209">
        <f>IF(K9=0,0,L9/K9*100)</f>
        <v>70.685715514187336</v>
      </c>
      <c r="N9" s="125">
        <f t="shared" si="3"/>
        <v>-218399774.98999995</v>
      </c>
      <c r="P9" s="101"/>
    </row>
    <row r="10" spans="1:17" s="69" customFormat="1" ht="21.6" customHeight="1" x14ac:dyDescent="0.2">
      <c r="A10" s="120">
        <v>11020000</v>
      </c>
      <c r="B10" s="121" t="s">
        <v>500</v>
      </c>
      <c r="C10" s="11">
        <v>47851837.409999996</v>
      </c>
      <c r="D10" s="202">
        <v>140125243.81</v>
      </c>
      <c r="E10" s="209">
        <f t="shared" ref="E10:E51" si="5">IF(C10=0,0,D10/C10*100)</f>
        <v>292.83148024054111</v>
      </c>
      <c r="F10" s="123">
        <f t="shared" si="1"/>
        <v>92273406.400000006</v>
      </c>
      <c r="G10" s="11"/>
      <c r="H10" s="11">
        <v>0</v>
      </c>
      <c r="I10" s="200">
        <f t="shared" si="4"/>
        <v>0</v>
      </c>
      <c r="J10" s="124">
        <f t="shared" si="2"/>
        <v>0</v>
      </c>
      <c r="K10" s="11">
        <f>C10+G10</f>
        <v>47851837.409999996</v>
      </c>
      <c r="L10" s="11">
        <f>D10+H10</f>
        <v>140125243.81</v>
      </c>
      <c r="M10" s="209">
        <f t="shared" ref="M10:M52" si="6">IF(K10=0,0,L10/K10*100)</f>
        <v>292.83148024054111</v>
      </c>
      <c r="N10" s="125">
        <f t="shared" si="3"/>
        <v>92273406.400000006</v>
      </c>
    </row>
    <row r="11" spans="1:17" s="69" customFormat="1" ht="21.6" customHeight="1" x14ac:dyDescent="0.2">
      <c r="A11" s="114">
        <v>12000000</v>
      </c>
      <c r="B11" s="115" t="s">
        <v>414</v>
      </c>
      <c r="C11" s="11"/>
      <c r="D11" s="182"/>
      <c r="E11" s="209">
        <f>IF(C11=0,0,D11/C11*100)</f>
        <v>0</v>
      </c>
      <c r="F11" s="123">
        <f>D11-C11</f>
        <v>0</v>
      </c>
      <c r="G11" s="9">
        <f>G12</f>
        <v>268.3</v>
      </c>
      <c r="H11" s="9">
        <f>H12</f>
        <v>0</v>
      </c>
      <c r="I11" s="200">
        <f>IF(G11=0,0,H11/G11*100)</f>
        <v>0</v>
      </c>
      <c r="J11" s="124">
        <f>H11-G11</f>
        <v>-268.3</v>
      </c>
      <c r="K11" s="9">
        <f>K12</f>
        <v>268.3</v>
      </c>
      <c r="L11" s="9">
        <f>L12</f>
        <v>0</v>
      </c>
      <c r="M11" s="209">
        <f>IF(K11=0,0,L11/K11*100)</f>
        <v>0</v>
      </c>
      <c r="N11" s="125">
        <f>L11-K11</f>
        <v>-268.3</v>
      </c>
    </row>
    <row r="12" spans="1:17" s="69" customFormat="1" ht="47.25" x14ac:dyDescent="0.2">
      <c r="A12" s="276">
        <v>12020900</v>
      </c>
      <c r="B12" s="4" t="s">
        <v>415</v>
      </c>
      <c r="C12" s="11"/>
      <c r="D12" s="182"/>
      <c r="E12" s="209">
        <f>IF(C12=0,0,D12/C12*100)</f>
        <v>0</v>
      </c>
      <c r="F12" s="123">
        <f>D12-C12</f>
        <v>0</v>
      </c>
      <c r="G12" s="11">
        <v>268.3</v>
      </c>
      <c r="H12" s="11"/>
      <c r="I12" s="200">
        <f>IF(G12=0,0,H12/G12*100)</f>
        <v>0</v>
      </c>
      <c r="J12" s="124">
        <f>H12-G12</f>
        <v>-268.3</v>
      </c>
      <c r="K12" s="11">
        <f>C12+G12</f>
        <v>268.3</v>
      </c>
      <c r="L12" s="11">
        <f>D12+H12</f>
        <v>0</v>
      </c>
      <c r="M12" s="209">
        <f>IF(K12=0,0,L12/K12*100)</f>
        <v>0</v>
      </c>
      <c r="N12" s="125">
        <f>L12-K12</f>
        <v>-268.3</v>
      </c>
    </row>
    <row r="13" spans="1:17" s="2" customFormat="1" ht="51.6" customHeight="1" x14ac:dyDescent="0.2">
      <c r="A13" s="114">
        <v>13000000</v>
      </c>
      <c r="B13" s="115" t="s">
        <v>334</v>
      </c>
      <c r="C13" s="116">
        <f>SUM(C14:C15)</f>
        <v>7618020.7300000004</v>
      </c>
      <c r="D13" s="116">
        <f>SUM(D14:D15)</f>
        <v>9621254.0099999998</v>
      </c>
      <c r="E13" s="208">
        <f t="shared" si="5"/>
        <v>126.29598095094707</v>
      </c>
      <c r="F13" s="117">
        <f t="shared" si="1"/>
        <v>2003233.2799999993</v>
      </c>
      <c r="G13" s="116">
        <f>SUM(G14:G15)</f>
        <v>0</v>
      </c>
      <c r="H13" s="116">
        <f>SUM(H14:H15)</f>
        <v>0</v>
      </c>
      <c r="I13" s="198">
        <f t="shared" si="4"/>
        <v>0</v>
      </c>
      <c r="J13" s="118">
        <f t="shared" si="2"/>
        <v>0</v>
      </c>
      <c r="K13" s="116">
        <f>SUM(K14:K15)</f>
        <v>7618020.7300000004</v>
      </c>
      <c r="L13" s="116">
        <f>SUM(L14:L15)</f>
        <v>9621254.0099999998</v>
      </c>
      <c r="M13" s="208">
        <f t="shared" si="6"/>
        <v>126.29598095094707</v>
      </c>
      <c r="N13" s="119">
        <f t="shared" si="3"/>
        <v>2003233.2799999993</v>
      </c>
    </row>
    <row r="14" spans="1:17" s="69" customFormat="1" ht="39" customHeight="1" x14ac:dyDescent="0.2">
      <c r="A14" s="120">
        <v>13020000</v>
      </c>
      <c r="B14" s="121" t="s">
        <v>335</v>
      </c>
      <c r="C14" s="11">
        <v>3752398.94</v>
      </c>
      <c r="D14" s="199">
        <v>4333065.8899999997</v>
      </c>
      <c r="E14" s="209">
        <f t="shared" si="5"/>
        <v>115.47455266043754</v>
      </c>
      <c r="F14" s="123">
        <f t="shared" si="1"/>
        <v>580666.94999999972</v>
      </c>
      <c r="G14" s="11"/>
      <c r="H14" s="11">
        <v>0</v>
      </c>
      <c r="I14" s="200">
        <f t="shared" si="4"/>
        <v>0</v>
      </c>
      <c r="J14" s="124">
        <f t="shared" si="2"/>
        <v>0</v>
      </c>
      <c r="K14" s="11">
        <f>C14+G14</f>
        <v>3752398.94</v>
      </c>
      <c r="L14" s="11">
        <f>D14+H14</f>
        <v>4333065.8899999997</v>
      </c>
      <c r="M14" s="209">
        <f t="shared" si="6"/>
        <v>115.47455266043754</v>
      </c>
      <c r="N14" s="125">
        <f t="shared" si="3"/>
        <v>580666.94999999972</v>
      </c>
    </row>
    <row r="15" spans="1:17" s="69" customFormat="1" ht="31.5" x14ac:dyDescent="0.2">
      <c r="A15" s="120">
        <v>13030000</v>
      </c>
      <c r="B15" s="121" t="s">
        <v>159</v>
      </c>
      <c r="C15" s="11">
        <v>3865621.79</v>
      </c>
      <c r="D15" s="199">
        <v>5288188.12</v>
      </c>
      <c r="E15" s="209">
        <f t="shared" si="5"/>
        <v>136.80045300034382</v>
      </c>
      <c r="F15" s="123">
        <f t="shared" si="1"/>
        <v>1422566.33</v>
      </c>
      <c r="G15" s="11"/>
      <c r="H15" s="11">
        <v>0</v>
      </c>
      <c r="I15" s="200">
        <f t="shared" si="4"/>
        <v>0</v>
      </c>
      <c r="J15" s="124">
        <f t="shared" si="2"/>
        <v>0</v>
      </c>
      <c r="K15" s="11">
        <f>C15+G15</f>
        <v>3865621.79</v>
      </c>
      <c r="L15" s="11">
        <f>D15+H15</f>
        <v>5288188.12</v>
      </c>
      <c r="M15" s="209">
        <f t="shared" si="6"/>
        <v>136.80045300034382</v>
      </c>
      <c r="N15" s="125">
        <f t="shared" si="3"/>
        <v>1422566.33</v>
      </c>
    </row>
    <row r="16" spans="1:17" s="2" customFormat="1" ht="28.9" customHeight="1" x14ac:dyDescent="0.2">
      <c r="A16" s="114">
        <v>19000000</v>
      </c>
      <c r="B16" s="115" t="s">
        <v>162</v>
      </c>
      <c r="C16" s="13">
        <f>SUM(C17:C18)</f>
        <v>0</v>
      </c>
      <c r="D16" s="13">
        <f>SUM(D17:D18)</f>
        <v>0</v>
      </c>
      <c r="E16" s="208">
        <f t="shared" si="5"/>
        <v>0</v>
      </c>
      <c r="F16" s="117">
        <f t="shared" si="1"/>
        <v>0</v>
      </c>
      <c r="G16" s="13">
        <f>SUM(G17:G18)</f>
        <v>2515199.62</v>
      </c>
      <c r="H16" s="13">
        <f>SUM(H17:H18)</f>
        <v>3577324.7600000002</v>
      </c>
      <c r="I16" s="198">
        <f t="shared" si="4"/>
        <v>142.22826417252719</v>
      </c>
      <c r="J16" s="118">
        <f t="shared" si="2"/>
        <v>1062125.1400000001</v>
      </c>
      <c r="K16" s="13">
        <f>SUM(K17:K18)</f>
        <v>2515199.62</v>
      </c>
      <c r="L16" s="13">
        <f>SUM(L17:L18)</f>
        <v>3577324.7600000002</v>
      </c>
      <c r="M16" s="208">
        <f t="shared" si="6"/>
        <v>142.22826417252719</v>
      </c>
      <c r="N16" s="119">
        <f t="shared" si="3"/>
        <v>1062125.1400000001</v>
      </c>
    </row>
    <row r="17" spans="1:14" s="69" customFormat="1" ht="22.15" customHeight="1" x14ac:dyDescent="0.2">
      <c r="A17" s="120">
        <v>19010000</v>
      </c>
      <c r="B17" s="121" t="s">
        <v>163</v>
      </c>
      <c r="C17" s="12"/>
      <c r="D17" s="12">
        <v>0</v>
      </c>
      <c r="E17" s="209">
        <f t="shared" si="5"/>
        <v>0</v>
      </c>
      <c r="F17" s="123">
        <f t="shared" si="1"/>
        <v>0</v>
      </c>
      <c r="G17" s="12">
        <v>2515175.2200000002</v>
      </c>
      <c r="H17" s="199">
        <v>3577151.91</v>
      </c>
      <c r="I17" s="200">
        <f t="shared" si="4"/>
        <v>142.22277166041735</v>
      </c>
      <c r="J17" s="124">
        <f t="shared" si="2"/>
        <v>1061976.69</v>
      </c>
      <c r="K17" s="11">
        <f>C17+G17</f>
        <v>2515175.2200000002</v>
      </c>
      <c r="L17" s="11">
        <f>D17+H17</f>
        <v>3577151.91</v>
      </c>
      <c r="M17" s="209">
        <f t="shared" si="6"/>
        <v>142.22277166041735</v>
      </c>
      <c r="N17" s="125">
        <f t="shared" si="3"/>
        <v>1061976.69</v>
      </c>
    </row>
    <row r="18" spans="1:14" s="69" customFormat="1" ht="40.9" customHeight="1" x14ac:dyDescent="0.2">
      <c r="A18" s="120">
        <v>19050000</v>
      </c>
      <c r="B18" s="121" t="s">
        <v>299</v>
      </c>
      <c r="C18" s="12"/>
      <c r="D18" s="12">
        <v>0</v>
      </c>
      <c r="E18" s="209">
        <f t="shared" si="5"/>
        <v>0</v>
      </c>
      <c r="F18" s="123">
        <f t="shared" si="1"/>
        <v>0</v>
      </c>
      <c r="G18" s="12">
        <v>24.4</v>
      </c>
      <c r="H18" s="199">
        <v>172.85</v>
      </c>
      <c r="I18" s="200">
        <f t="shared" si="4"/>
        <v>708.40163934426232</v>
      </c>
      <c r="J18" s="124">
        <f t="shared" si="2"/>
        <v>148.44999999999999</v>
      </c>
      <c r="K18" s="11">
        <f>C18+G18</f>
        <v>24.4</v>
      </c>
      <c r="L18" s="11">
        <f>D18+H18</f>
        <v>172.85</v>
      </c>
      <c r="M18" s="209">
        <f t="shared" si="6"/>
        <v>708.40163934426232</v>
      </c>
      <c r="N18" s="125">
        <f t="shared" si="3"/>
        <v>148.44999999999999</v>
      </c>
    </row>
    <row r="19" spans="1:14" s="2" customFormat="1" ht="29.45" customHeight="1" x14ac:dyDescent="0.2">
      <c r="A19" s="114">
        <v>20000000</v>
      </c>
      <c r="B19" s="115" t="s">
        <v>300</v>
      </c>
      <c r="C19" s="116">
        <f>C25+C29+C32+C20</f>
        <v>22290236.710000001</v>
      </c>
      <c r="D19" s="116">
        <f>D25+D29+D32+D20</f>
        <v>34985642.960000001</v>
      </c>
      <c r="E19" s="208">
        <f t="shared" si="5"/>
        <v>156.95500866666211</v>
      </c>
      <c r="F19" s="117">
        <f t="shared" si="1"/>
        <v>12695406.25</v>
      </c>
      <c r="G19" s="116">
        <f>G25+G29+G32+G20</f>
        <v>85832587.989999995</v>
      </c>
      <c r="H19" s="116">
        <f>H25+H29+H32+H20</f>
        <v>117837178.11000001</v>
      </c>
      <c r="I19" s="198">
        <f t="shared" si="4"/>
        <v>137.28722489846018</v>
      </c>
      <c r="J19" s="118">
        <f t="shared" si="2"/>
        <v>32004590.12000002</v>
      </c>
      <c r="K19" s="116">
        <f>K25+K29+K32+K20</f>
        <v>108122824.7</v>
      </c>
      <c r="L19" s="116">
        <f>L25+L29+L32+L20</f>
        <v>152822821.07000002</v>
      </c>
      <c r="M19" s="208">
        <f t="shared" si="6"/>
        <v>141.34186883669162</v>
      </c>
      <c r="N19" s="119">
        <f t="shared" si="3"/>
        <v>44699996.37000002</v>
      </c>
    </row>
    <row r="20" spans="1:14" s="69" customFormat="1" ht="39.6" customHeight="1" x14ac:dyDescent="0.2">
      <c r="A20" s="120">
        <v>21000000</v>
      </c>
      <c r="B20" s="121" t="s">
        <v>301</v>
      </c>
      <c r="C20" s="122">
        <v>-56381</v>
      </c>
      <c r="D20" s="199">
        <v>791</v>
      </c>
      <c r="E20" s="209">
        <f t="shared" si="5"/>
        <v>-1.4029548961529592</v>
      </c>
      <c r="F20" s="123">
        <f t="shared" si="1"/>
        <v>57172</v>
      </c>
      <c r="G20" s="122">
        <v>298888.02</v>
      </c>
      <c r="H20" s="122">
        <v>9876.61</v>
      </c>
      <c r="I20" s="200">
        <f t="shared" si="4"/>
        <v>3.3044516136846172</v>
      </c>
      <c r="J20" s="124">
        <f t="shared" si="2"/>
        <v>-289011.41000000003</v>
      </c>
      <c r="K20" s="11">
        <f t="shared" ref="K20:L24" si="7">C20+G20</f>
        <v>242507.02000000002</v>
      </c>
      <c r="L20" s="11">
        <f t="shared" si="7"/>
        <v>10667.61</v>
      </c>
      <c r="M20" s="209">
        <f t="shared" si="6"/>
        <v>4.3988870920107797</v>
      </c>
      <c r="N20" s="125">
        <f t="shared" si="3"/>
        <v>-231839.41000000003</v>
      </c>
    </row>
    <row r="21" spans="1:14" s="69" customFormat="1" ht="132" customHeight="1" x14ac:dyDescent="0.2">
      <c r="A21" s="120">
        <v>21010000</v>
      </c>
      <c r="B21" s="121" t="s">
        <v>302</v>
      </c>
      <c r="C21" s="11">
        <v>807</v>
      </c>
      <c r="D21" s="199">
        <v>60</v>
      </c>
      <c r="E21" s="209">
        <f t="shared" si="5"/>
        <v>7.4349442379182156</v>
      </c>
      <c r="F21" s="123">
        <f t="shared" si="1"/>
        <v>-747</v>
      </c>
      <c r="G21" s="11"/>
      <c r="H21" s="11"/>
      <c r="I21" s="200">
        <f t="shared" si="4"/>
        <v>0</v>
      </c>
      <c r="J21" s="124">
        <f t="shared" si="2"/>
        <v>0</v>
      </c>
      <c r="K21" s="11">
        <f t="shared" si="7"/>
        <v>807</v>
      </c>
      <c r="L21" s="11">
        <f t="shared" si="7"/>
        <v>60</v>
      </c>
      <c r="M21" s="209">
        <f t="shared" si="6"/>
        <v>7.4349442379182156</v>
      </c>
      <c r="N21" s="125">
        <f t="shared" si="3"/>
        <v>-747</v>
      </c>
    </row>
    <row r="22" spans="1:14" s="2" customFormat="1" ht="43.15" customHeight="1" x14ac:dyDescent="0.2">
      <c r="A22" s="114">
        <v>21050000</v>
      </c>
      <c r="B22" s="127" t="s">
        <v>304</v>
      </c>
      <c r="C22" s="9"/>
      <c r="D22" s="9"/>
      <c r="E22" s="208">
        <f t="shared" si="5"/>
        <v>0</v>
      </c>
      <c r="F22" s="117">
        <f t="shared" si="1"/>
        <v>0</v>
      </c>
      <c r="G22" s="13"/>
      <c r="H22" s="13"/>
      <c r="I22" s="198">
        <f t="shared" si="4"/>
        <v>0</v>
      </c>
      <c r="J22" s="118">
        <f t="shared" si="2"/>
        <v>0</v>
      </c>
      <c r="K22" s="9">
        <f t="shared" si="7"/>
        <v>0</v>
      </c>
      <c r="L22" s="9">
        <f t="shared" si="7"/>
        <v>0</v>
      </c>
      <c r="M22" s="208">
        <f t="shared" si="6"/>
        <v>0</v>
      </c>
      <c r="N22" s="119">
        <f t="shared" si="3"/>
        <v>0</v>
      </c>
    </row>
    <row r="23" spans="1:14" s="2" customFormat="1" ht="25.15" customHeight="1" x14ac:dyDescent="0.2">
      <c r="A23" s="108">
        <v>21080000</v>
      </c>
      <c r="B23" s="6" t="s">
        <v>296</v>
      </c>
      <c r="C23" s="9">
        <v>-57188</v>
      </c>
      <c r="D23" s="201">
        <v>731</v>
      </c>
      <c r="E23" s="208">
        <f t="shared" si="5"/>
        <v>-1.2782401902497027</v>
      </c>
      <c r="F23" s="117">
        <f t="shared" si="1"/>
        <v>57919</v>
      </c>
      <c r="G23" s="13"/>
      <c r="H23" s="13"/>
      <c r="I23" s="198">
        <f t="shared" si="4"/>
        <v>0</v>
      </c>
      <c r="J23" s="118">
        <f t="shared" si="2"/>
        <v>0</v>
      </c>
      <c r="K23" s="9">
        <f t="shared" si="7"/>
        <v>-57188</v>
      </c>
      <c r="L23" s="9">
        <f t="shared" si="7"/>
        <v>731</v>
      </c>
      <c r="M23" s="208">
        <f t="shared" si="6"/>
        <v>-1.2782401902497027</v>
      </c>
      <c r="N23" s="119">
        <f t="shared" si="3"/>
        <v>57919</v>
      </c>
    </row>
    <row r="24" spans="1:14" s="2" customFormat="1" ht="71.45" customHeight="1" x14ac:dyDescent="0.2">
      <c r="A24" s="114">
        <v>21110000</v>
      </c>
      <c r="B24" s="127" t="s">
        <v>305</v>
      </c>
      <c r="C24" s="13"/>
      <c r="D24" s="13"/>
      <c r="E24" s="208">
        <f t="shared" si="5"/>
        <v>0</v>
      </c>
      <c r="F24" s="117">
        <f t="shared" si="1"/>
        <v>0</v>
      </c>
      <c r="G24" s="9">
        <v>298888.02</v>
      </c>
      <c r="H24" s="201">
        <v>9876.61</v>
      </c>
      <c r="I24" s="198">
        <f t="shared" si="4"/>
        <v>3.3044516136846172</v>
      </c>
      <c r="J24" s="118">
        <f t="shared" si="2"/>
        <v>-289011.41000000003</v>
      </c>
      <c r="K24" s="9">
        <f t="shared" si="7"/>
        <v>298888.02</v>
      </c>
      <c r="L24" s="9">
        <f t="shared" si="7"/>
        <v>9876.61</v>
      </c>
      <c r="M24" s="208">
        <f t="shared" si="6"/>
        <v>3.3044516136846172</v>
      </c>
      <c r="N24" s="119">
        <f t="shared" si="3"/>
        <v>-289011.41000000003</v>
      </c>
    </row>
    <row r="25" spans="1:14" s="2" customFormat="1" ht="54.6" customHeight="1" x14ac:dyDescent="0.2">
      <c r="A25" s="114">
        <v>22000000</v>
      </c>
      <c r="B25" s="115" t="s">
        <v>241</v>
      </c>
      <c r="C25" s="9">
        <f>SUM(C26:C28)</f>
        <v>19230704.030000001</v>
      </c>
      <c r="D25" s="9">
        <f>SUM(D26:D28)</f>
        <v>22327399.84</v>
      </c>
      <c r="E25" s="208">
        <f t="shared" si="5"/>
        <v>116.10287280782407</v>
      </c>
      <c r="F25" s="117">
        <f t="shared" si="1"/>
        <v>3096695.8099999987</v>
      </c>
      <c r="G25" s="9">
        <f>SUM(G26:G28)</f>
        <v>0</v>
      </c>
      <c r="H25" s="9">
        <f>SUM(H26:H28)</f>
        <v>0</v>
      </c>
      <c r="I25" s="198">
        <f t="shared" si="4"/>
        <v>0</v>
      </c>
      <c r="J25" s="118">
        <f t="shared" si="2"/>
        <v>0</v>
      </c>
      <c r="K25" s="9">
        <f>SUM(K26:K28)</f>
        <v>19230704.030000001</v>
      </c>
      <c r="L25" s="9">
        <f>SUM(L26:L28)</f>
        <v>22327399.84</v>
      </c>
      <c r="M25" s="208">
        <f t="shared" si="6"/>
        <v>116.10287280782407</v>
      </c>
      <c r="N25" s="119">
        <f t="shared" si="3"/>
        <v>3096695.8099999987</v>
      </c>
    </row>
    <row r="26" spans="1:14" s="69" customFormat="1" ht="41.45" customHeight="1" x14ac:dyDescent="0.2">
      <c r="A26" s="120">
        <v>22010000</v>
      </c>
      <c r="B26" s="121" t="s">
        <v>242</v>
      </c>
      <c r="C26" s="11">
        <v>17517159.23</v>
      </c>
      <c r="D26" s="199">
        <v>19603412.890000001</v>
      </c>
      <c r="E26" s="209">
        <f t="shared" si="5"/>
        <v>111.90977162796504</v>
      </c>
      <c r="F26" s="123">
        <f t="shared" si="1"/>
        <v>2086253.6600000001</v>
      </c>
      <c r="G26" s="11"/>
      <c r="H26" s="11">
        <v>0</v>
      </c>
      <c r="I26" s="200">
        <f t="shared" si="4"/>
        <v>0</v>
      </c>
      <c r="J26" s="124">
        <f t="shared" si="2"/>
        <v>0</v>
      </c>
      <c r="K26" s="11">
        <f t="shared" ref="K26:L31" si="8">C26+G26</f>
        <v>17517159.23</v>
      </c>
      <c r="L26" s="11">
        <f t="shared" si="8"/>
        <v>19603412.890000001</v>
      </c>
      <c r="M26" s="209">
        <f t="shared" si="6"/>
        <v>111.90977162796504</v>
      </c>
      <c r="N26" s="125">
        <f t="shared" si="3"/>
        <v>2086253.6600000001</v>
      </c>
    </row>
    <row r="27" spans="1:14" s="69" customFormat="1" ht="69" customHeight="1" x14ac:dyDescent="0.2">
      <c r="A27" s="120">
        <v>22080000</v>
      </c>
      <c r="B27" s="121" t="s">
        <v>306</v>
      </c>
      <c r="C27" s="11">
        <v>1697565.16</v>
      </c>
      <c r="D27" s="199">
        <v>2723286.95</v>
      </c>
      <c r="E27" s="209">
        <f t="shared" si="5"/>
        <v>160.42311742543069</v>
      </c>
      <c r="F27" s="123">
        <f t="shared" si="1"/>
        <v>1025721.7900000003</v>
      </c>
      <c r="G27" s="11"/>
      <c r="H27" s="11">
        <v>0</v>
      </c>
      <c r="I27" s="200">
        <f t="shared" si="4"/>
        <v>0</v>
      </c>
      <c r="J27" s="124">
        <f t="shared" si="2"/>
        <v>0</v>
      </c>
      <c r="K27" s="11">
        <f t="shared" si="8"/>
        <v>1697565.16</v>
      </c>
      <c r="L27" s="11">
        <f t="shared" si="8"/>
        <v>2723286.95</v>
      </c>
      <c r="M27" s="209">
        <f t="shared" si="6"/>
        <v>160.42311742543069</v>
      </c>
      <c r="N27" s="125">
        <f t="shared" si="3"/>
        <v>1025721.7900000003</v>
      </c>
    </row>
    <row r="28" spans="1:14" s="2" customFormat="1" ht="160.15" customHeight="1" x14ac:dyDescent="0.2">
      <c r="A28" s="108">
        <v>22130000</v>
      </c>
      <c r="B28" s="6" t="s">
        <v>308</v>
      </c>
      <c r="C28" s="9">
        <v>15979.64</v>
      </c>
      <c r="D28" s="201">
        <v>700</v>
      </c>
      <c r="E28" s="208">
        <f>IF(C28=0,0,D28/C28*100)</f>
        <v>4.3805742807722829</v>
      </c>
      <c r="F28" s="117">
        <f t="shared" si="1"/>
        <v>-15279.64</v>
      </c>
      <c r="G28" s="9"/>
      <c r="H28" s="9"/>
      <c r="I28" s="198">
        <f>IF(G28=0,0,H28/G28*100)</f>
        <v>0</v>
      </c>
      <c r="J28" s="118">
        <f t="shared" si="2"/>
        <v>0</v>
      </c>
      <c r="K28" s="9">
        <f t="shared" si="8"/>
        <v>15979.64</v>
      </c>
      <c r="L28" s="9">
        <f t="shared" si="8"/>
        <v>700</v>
      </c>
      <c r="M28" s="208">
        <f>IF(K28=0,0,L28/K28*100)</f>
        <v>4.3805742807722829</v>
      </c>
      <c r="N28" s="119">
        <f t="shared" si="3"/>
        <v>-15279.64</v>
      </c>
    </row>
    <row r="29" spans="1:14" s="2" customFormat="1" ht="27.6" customHeight="1" x14ac:dyDescent="0.2">
      <c r="A29" s="114">
        <v>24000000</v>
      </c>
      <c r="B29" s="115" t="s">
        <v>309</v>
      </c>
      <c r="C29" s="116">
        <f>C30+C31</f>
        <v>3115913.68</v>
      </c>
      <c r="D29" s="116">
        <f>D30+D31</f>
        <v>12657452.119999999</v>
      </c>
      <c r="E29" s="208">
        <f t="shared" si="5"/>
        <v>406.21960105133593</v>
      </c>
      <c r="F29" s="117">
        <f t="shared" si="1"/>
        <v>9541538.4399999995</v>
      </c>
      <c r="G29" s="116">
        <f>G30+G31</f>
        <v>853748.80999999994</v>
      </c>
      <c r="H29" s="116">
        <f>H30+H31</f>
        <v>829310.54</v>
      </c>
      <c r="I29" s="198">
        <f t="shared" si="4"/>
        <v>97.137533931086836</v>
      </c>
      <c r="J29" s="118">
        <f t="shared" si="2"/>
        <v>-24438.269999999902</v>
      </c>
      <c r="K29" s="9">
        <f t="shared" si="8"/>
        <v>3969662.49</v>
      </c>
      <c r="L29" s="9">
        <f t="shared" si="8"/>
        <v>13486762.66</v>
      </c>
      <c r="M29" s="208">
        <f t="shared" si="6"/>
        <v>339.7458271068279</v>
      </c>
      <c r="N29" s="119">
        <f t="shared" si="3"/>
        <v>9517100.1699999999</v>
      </c>
    </row>
    <row r="30" spans="1:14" s="69" customFormat="1" ht="27.6" customHeight="1" x14ac:dyDescent="0.2">
      <c r="A30" s="120">
        <v>24060000</v>
      </c>
      <c r="B30" s="121" t="s">
        <v>310</v>
      </c>
      <c r="C30" s="11">
        <v>3115913.68</v>
      </c>
      <c r="D30" s="199">
        <v>12657452.119999999</v>
      </c>
      <c r="E30" s="209">
        <f t="shared" si="5"/>
        <v>406.21960105133593</v>
      </c>
      <c r="F30" s="123">
        <f t="shared" si="1"/>
        <v>9541538.4399999995</v>
      </c>
      <c r="G30" s="11">
        <v>824475.7</v>
      </c>
      <c r="H30" s="199">
        <v>764219.54</v>
      </c>
      <c r="I30" s="200">
        <f t="shared" si="4"/>
        <v>92.691578417653801</v>
      </c>
      <c r="J30" s="124">
        <f t="shared" si="2"/>
        <v>-60256.159999999916</v>
      </c>
      <c r="K30" s="11">
        <f t="shared" si="8"/>
        <v>3940389.38</v>
      </c>
      <c r="L30" s="11">
        <f t="shared" si="8"/>
        <v>13421671.66</v>
      </c>
      <c r="M30" s="209">
        <f t="shared" si="6"/>
        <v>340.61790258910912</v>
      </c>
      <c r="N30" s="125">
        <f t="shared" si="3"/>
        <v>9481282.2800000012</v>
      </c>
    </row>
    <row r="31" spans="1:14" s="69" customFormat="1" ht="47.45" customHeight="1" x14ac:dyDescent="0.2">
      <c r="A31" s="120">
        <v>24110000</v>
      </c>
      <c r="B31" s="121" t="s">
        <v>312</v>
      </c>
      <c r="C31" s="12"/>
      <c r="D31" s="12">
        <v>0</v>
      </c>
      <c r="E31" s="209">
        <f t="shared" si="5"/>
        <v>0</v>
      </c>
      <c r="F31" s="123">
        <f t="shared" si="1"/>
        <v>0</v>
      </c>
      <c r="G31" s="12">
        <v>29273.11</v>
      </c>
      <c r="H31" s="199">
        <v>65091</v>
      </c>
      <c r="I31" s="200">
        <f t="shared" si="4"/>
        <v>222.35765178349686</v>
      </c>
      <c r="J31" s="124">
        <f t="shared" si="2"/>
        <v>35817.89</v>
      </c>
      <c r="K31" s="11">
        <f t="shared" si="8"/>
        <v>29273.11</v>
      </c>
      <c r="L31" s="11">
        <f t="shared" si="8"/>
        <v>65091</v>
      </c>
      <c r="M31" s="209">
        <f t="shared" si="6"/>
        <v>222.35765178349686</v>
      </c>
      <c r="N31" s="125">
        <f t="shared" si="3"/>
        <v>35817.89</v>
      </c>
    </row>
    <row r="32" spans="1:14" s="2" customFormat="1" ht="49.15" customHeight="1" x14ac:dyDescent="0.2">
      <c r="A32" s="114">
        <v>25000000</v>
      </c>
      <c r="B32" s="115" t="s">
        <v>465</v>
      </c>
      <c r="C32" s="13">
        <f>SUM(C33:C34)</f>
        <v>0</v>
      </c>
      <c r="D32" s="13">
        <f>SUM(D33:D34)</f>
        <v>0</v>
      </c>
      <c r="E32" s="208">
        <f t="shared" si="5"/>
        <v>0</v>
      </c>
      <c r="F32" s="117">
        <f t="shared" si="1"/>
        <v>0</v>
      </c>
      <c r="G32" s="13">
        <f>SUM(G33:G34)</f>
        <v>84679951.159999996</v>
      </c>
      <c r="H32" s="13">
        <f>SUM(H33:H34)</f>
        <v>116997990.96000001</v>
      </c>
      <c r="I32" s="198">
        <f t="shared" si="4"/>
        <v>138.16492494065818</v>
      </c>
      <c r="J32" s="118">
        <f t="shared" si="2"/>
        <v>32318039.800000012</v>
      </c>
      <c r="K32" s="13">
        <f>SUM(K33:K34)</f>
        <v>84679951.159999996</v>
      </c>
      <c r="L32" s="13">
        <f>SUM(L33:L34)</f>
        <v>116997990.96000001</v>
      </c>
      <c r="M32" s="208">
        <f t="shared" si="6"/>
        <v>138.16492494065818</v>
      </c>
      <c r="N32" s="119">
        <f t="shared" si="3"/>
        <v>32318039.800000012</v>
      </c>
    </row>
    <row r="33" spans="1:14" s="69" customFormat="1" ht="64.150000000000006" customHeight="1" x14ac:dyDescent="0.2">
      <c r="A33" s="120">
        <v>25010000</v>
      </c>
      <c r="B33" s="121" t="s">
        <v>466</v>
      </c>
      <c r="C33" s="12"/>
      <c r="D33" s="12">
        <v>0</v>
      </c>
      <c r="E33" s="209">
        <f t="shared" si="5"/>
        <v>0</v>
      </c>
      <c r="F33" s="123">
        <f t="shared" si="1"/>
        <v>0</v>
      </c>
      <c r="G33" s="12">
        <v>30320167.32</v>
      </c>
      <c r="H33" s="199">
        <v>37517740.32</v>
      </c>
      <c r="I33" s="200">
        <f t="shared" si="4"/>
        <v>123.73856622899402</v>
      </c>
      <c r="J33" s="124">
        <f t="shared" si="2"/>
        <v>7197573</v>
      </c>
      <c r="K33" s="11">
        <f t="shared" ref="K33:L35" si="9">C33+G33</f>
        <v>30320167.32</v>
      </c>
      <c r="L33" s="11">
        <f t="shared" si="9"/>
        <v>37517740.32</v>
      </c>
      <c r="M33" s="209">
        <f t="shared" si="6"/>
        <v>123.73856622899402</v>
      </c>
      <c r="N33" s="125">
        <f t="shared" si="3"/>
        <v>7197573</v>
      </c>
    </row>
    <row r="34" spans="1:14" s="69" customFormat="1" ht="46.9" customHeight="1" x14ac:dyDescent="0.2">
      <c r="A34" s="120">
        <v>25020000</v>
      </c>
      <c r="B34" s="121" t="s">
        <v>539</v>
      </c>
      <c r="C34" s="12"/>
      <c r="D34" s="12">
        <v>0</v>
      </c>
      <c r="E34" s="209">
        <f t="shared" si="5"/>
        <v>0</v>
      </c>
      <c r="F34" s="123">
        <f t="shared" si="1"/>
        <v>0</v>
      </c>
      <c r="G34" s="12">
        <v>54359783.840000004</v>
      </c>
      <c r="H34" s="199">
        <v>79480250.640000001</v>
      </c>
      <c r="I34" s="200">
        <f t="shared" si="4"/>
        <v>146.21149133693831</v>
      </c>
      <c r="J34" s="124">
        <f t="shared" si="2"/>
        <v>25120466.799999997</v>
      </c>
      <c r="K34" s="11">
        <f t="shared" si="9"/>
        <v>54359783.840000004</v>
      </c>
      <c r="L34" s="11">
        <f t="shared" si="9"/>
        <v>79480250.640000001</v>
      </c>
      <c r="M34" s="209">
        <f t="shared" si="6"/>
        <v>146.21149133693831</v>
      </c>
      <c r="N34" s="125">
        <f t="shared" si="3"/>
        <v>25120466.799999997</v>
      </c>
    </row>
    <row r="35" spans="1:14" s="69" customFormat="1" ht="46.9" customHeight="1" x14ac:dyDescent="0.2">
      <c r="A35" s="219">
        <v>42000000</v>
      </c>
      <c r="B35" s="222" t="s">
        <v>545</v>
      </c>
      <c r="C35" s="13"/>
      <c r="D35" s="13"/>
      <c r="E35" s="208">
        <f>IF(C35=0,0,D35/C35*100)</f>
        <v>0</v>
      </c>
      <c r="F35" s="117">
        <f>D35-C35</f>
        <v>0</v>
      </c>
      <c r="G35" s="13"/>
      <c r="H35" s="224">
        <v>3891510</v>
      </c>
      <c r="I35" s="198">
        <f>IF(G35=0,0,H35/G35*100)</f>
        <v>0</v>
      </c>
      <c r="J35" s="118">
        <f>H35-G35</f>
        <v>3891510</v>
      </c>
      <c r="K35" s="9">
        <f t="shared" si="9"/>
        <v>0</v>
      </c>
      <c r="L35" s="9">
        <f t="shared" si="9"/>
        <v>3891510</v>
      </c>
      <c r="M35" s="208">
        <f>IF(K35=0,0,L35/K35*100)</f>
        <v>0</v>
      </c>
      <c r="N35" s="119">
        <f>L35-K35</f>
        <v>3891510</v>
      </c>
    </row>
    <row r="36" spans="1:14" s="2" customFormat="1" ht="36.6" customHeight="1" x14ac:dyDescent="0.2">
      <c r="A36" s="114"/>
      <c r="B36" s="127" t="s">
        <v>155</v>
      </c>
      <c r="C36" s="13">
        <f>C7+C19+C35</f>
        <v>822788598.25999999</v>
      </c>
      <c r="D36" s="13">
        <f>D7+D19+D35</f>
        <v>711360869.20000005</v>
      </c>
      <c r="E36" s="208">
        <f t="shared" si="5"/>
        <v>86.457307588408156</v>
      </c>
      <c r="F36" s="117">
        <f t="shared" si="1"/>
        <v>-111427729.05999994</v>
      </c>
      <c r="G36" s="13">
        <f>G7+G19+G35</f>
        <v>88348055.909999996</v>
      </c>
      <c r="H36" s="13">
        <f>H7+H19+H35</f>
        <v>125306012.87000002</v>
      </c>
      <c r="I36" s="198">
        <f t="shared" si="4"/>
        <v>141.8322243532433</v>
      </c>
      <c r="J36" s="118">
        <f t="shared" si="2"/>
        <v>36957956.960000023</v>
      </c>
      <c r="K36" s="13">
        <f>K7+K19+K35</f>
        <v>911136654.16999996</v>
      </c>
      <c r="L36" s="13">
        <f>L7+L19+L35</f>
        <v>836666882.07000005</v>
      </c>
      <c r="M36" s="208">
        <f t="shared" si="6"/>
        <v>91.826717566550087</v>
      </c>
      <c r="N36" s="119">
        <f t="shared" si="3"/>
        <v>-74469772.099999905</v>
      </c>
    </row>
    <row r="37" spans="1:14" s="2" customFormat="1" ht="34.9" customHeight="1" x14ac:dyDescent="0.2">
      <c r="A37" s="114">
        <v>40000000</v>
      </c>
      <c r="B37" s="115" t="s">
        <v>190</v>
      </c>
      <c r="C37" s="9">
        <f>C38</f>
        <v>421621080</v>
      </c>
      <c r="D37" s="9">
        <f t="shared" ref="D37:L37" si="10">D38</f>
        <v>448719290</v>
      </c>
      <c r="E37" s="208">
        <f t="shared" si="5"/>
        <v>106.42714780769499</v>
      </c>
      <c r="F37" s="117">
        <f t="shared" si="1"/>
        <v>27098210</v>
      </c>
      <c r="G37" s="9">
        <f t="shared" si="10"/>
        <v>205198500</v>
      </c>
      <c r="H37" s="9">
        <f t="shared" si="10"/>
        <v>132497630</v>
      </c>
      <c r="I37" s="198">
        <f t="shared" si="4"/>
        <v>64.570467133044346</v>
      </c>
      <c r="J37" s="118">
        <f t="shared" si="2"/>
        <v>-72700870</v>
      </c>
      <c r="K37" s="9">
        <f t="shared" si="10"/>
        <v>626819580</v>
      </c>
      <c r="L37" s="9">
        <f t="shared" si="10"/>
        <v>581216920</v>
      </c>
      <c r="M37" s="208">
        <f t="shared" si="6"/>
        <v>92.724755024404317</v>
      </c>
      <c r="N37" s="119">
        <f t="shared" si="3"/>
        <v>-45602660</v>
      </c>
    </row>
    <row r="38" spans="1:14" s="2" customFormat="1" ht="44.45" customHeight="1" x14ac:dyDescent="0.2">
      <c r="A38" s="114">
        <v>41000000</v>
      </c>
      <c r="B38" s="115" t="s">
        <v>191</v>
      </c>
      <c r="C38" s="9">
        <f>C39+C44+C57</f>
        <v>421621080</v>
      </c>
      <c r="D38" s="9">
        <f>D39+D44+D57</f>
        <v>448719290</v>
      </c>
      <c r="E38" s="208">
        <f t="shared" si="5"/>
        <v>106.42714780769499</v>
      </c>
      <c r="F38" s="117">
        <f t="shared" si="1"/>
        <v>27098210</v>
      </c>
      <c r="G38" s="9">
        <f>G39+G44+G57</f>
        <v>205198500</v>
      </c>
      <c r="H38" s="9">
        <f>H39+H44+H57</f>
        <v>132497630</v>
      </c>
      <c r="I38" s="198">
        <f t="shared" si="4"/>
        <v>64.570467133044346</v>
      </c>
      <c r="J38" s="118">
        <f t="shared" si="2"/>
        <v>-72700870</v>
      </c>
      <c r="K38" s="9">
        <f>K39+K44+K57</f>
        <v>626819580</v>
      </c>
      <c r="L38" s="9">
        <f>L39+L44+L57</f>
        <v>581216920</v>
      </c>
      <c r="M38" s="208">
        <f t="shared" si="6"/>
        <v>92.724755024404317</v>
      </c>
      <c r="N38" s="119">
        <f t="shared" si="3"/>
        <v>-45602660</v>
      </c>
    </row>
    <row r="39" spans="1:14" s="2" customFormat="1" ht="37.15" customHeight="1" x14ac:dyDescent="0.2">
      <c r="A39" s="114">
        <v>41020000</v>
      </c>
      <c r="B39" s="115" t="s">
        <v>192</v>
      </c>
      <c r="C39" s="9">
        <f>SUM(C40:C43)</f>
        <v>181285224</v>
      </c>
      <c r="D39" s="9">
        <f>SUM(D40:D43)</f>
        <v>253727800</v>
      </c>
      <c r="E39" s="208">
        <f t="shared" si="5"/>
        <v>139.96055188700873</v>
      </c>
      <c r="F39" s="9">
        <f>SUM(F40:F43)</f>
        <v>72442576</v>
      </c>
      <c r="G39" s="9">
        <f>SUM(G40:G43)</f>
        <v>0</v>
      </c>
      <c r="H39" s="9">
        <f>SUM(H40:H43)</f>
        <v>0</v>
      </c>
      <c r="I39" s="198">
        <f t="shared" si="4"/>
        <v>0</v>
      </c>
      <c r="J39" s="9">
        <f>SUM(J40:J43)</f>
        <v>0</v>
      </c>
      <c r="K39" s="9">
        <f>SUM(K40:K43)</f>
        <v>181285224</v>
      </c>
      <c r="L39" s="9">
        <f>SUM(L40:L43)</f>
        <v>253727800</v>
      </c>
      <c r="M39" s="208">
        <f t="shared" si="6"/>
        <v>139.96055188700873</v>
      </c>
      <c r="N39" s="9">
        <f>SUM(N40:N43)</f>
        <v>72442576</v>
      </c>
    </row>
    <row r="40" spans="1:14" s="69" customFormat="1" ht="25.9" customHeight="1" x14ac:dyDescent="0.2">
      <c r="A40" s="120">
        <v>41020100</v>
      </c>
      <c r="B40" s="126" t="s">
        <v>193</v>
      </c>
      <c r="C40" s="11">
        <v>92385000</v>
      </c>
      <c r="D40" s="199">
        <v>161451600</v>
      </c>
      <c r="E40" s="209">
        <f t="shared" si="5"/>
        <v>174.75953888618284</v>
      </c>
      <c r="F40" s="123">
        <f t="shared" si="1"/>
        <v>69066600</v>
      </c>
      <c r="G40" s="12"/>
      <c r="H40" s="12"/>
      <c r="I40" s="200">
        <f t="shared" si="4"/>
        <v>0</v>
      </c>
      <c r="J40" s="124">
        <f t="shared" si="2"/>
        <v>0</v>
      </c>
      <c r="K40" s="11">
        <f t="shared" ref="K40:L42" si="11">C40+G40</f>
        <v>92385000</v>
      </c>
      <c r="L40" s="11">
        <f t="shared" si="11"/>
        <v>161451600</v>
      </c>
      <c r="M40" s="209">
        <f t="shared" si="6"/>
        <v>174.75953888618284</v>
      </c>
      <c r="N40" s="125">
        <f t="shared" si="3"/>
        <v>69066600</v>
      </c>
    </row>
    <row r="41" spans="1:14" s="69" customFormat="1" ht="91.9" customHeight="1" x14ac:dyDescent="0.2">
      <c r="A41" s="191">
        <v>41020200</v>
      </c>
      <c r="B41" s="192" t="s">
        <v>194</v>
      </c>
      <c r="C41" s="190">
        <v>67183200</v>
      </c>
      <c r="D41" s="202">
        <v>67881600</v>
      </c>
      <c r="E41" s="212">
        <f t="shared" si="5"/>
        <v>101.03954560068588</v>
      </c>
      <c r="F41" s="123">
        <f t="shared" si="1"/>
        <v>698400</v>
      </c>
      <c r="G41" s="12"/>
      <c r="H41" s="12"/>
      <c r="I41" s="200">
        <f t="shared" si="4"/>
        <v>0</v>
      </c>
      <c r="J41" s="124">
        <f t="shared" si="2"/>
        <v>0</v>
      </c>
      <c r="K41" s="11">
        <f t="shared" si="11"/>
        <v>67183200</v>
      </c>
      <c r="L41" s="11">
        <f t="shared" si="11"/>
        <v>67881600</v>
      </c>
      <c r="M41" s="209">
        <f t="shared" si="6"/>
        <v>101.03954560068588</v>
      </c>
      <c r="N41" s="125">
        <f t="shared" si="3"/>
        <v>698400</v>
      </c>
    </row>
    <row r="42" spans="1:14" s="69" customFormat="1" ht="167.45" customHeight="1" x14ac:dyDescent="0.2">
      <c r="A42" s="128">
        <v>41021300</v>
      </c>
      <c r="B42" s="193" t="s">
        <v>569</v>
      </c>
      <c r="C42" s="189">
        <v>12073224</v>
      </c>
      <c r="D42" s="182">
        <v>24394600</v>
      </c>
      <c r="E42" s="209">
        <f>IF(C42=0,0,D42/C42*100)</f>
        <v>202.05539133540472</v>
      </c>
      <c r="F42" s="123">
        <f>D42-C42</f>
        <v>12321376</v>
      </c>
      <c r="G42" s="12"/>
      <c r="H42" s="12"/>
      <c r="I42" s="200"/>
      <c r="J42" s="124"/>
      <c r="K42" s="11">
        <f t="shared" si="11"/>
        <v>12073224</v>
      </c>
      <c r="L42" s="11">
        <f t="shared" si="11"/>
        <v>24394600</v>
      </c>
      <c r="M42" s="209">
        <f>IF(K42=0,0,L42/K42*100)</f>
        <v>202.05539133540472</v>
      </c>
      <c r="N42" s="125">
        <f>L42-K42</f>
        <v>12321376</v>
      </c>
    </row>
    <row r="43" spans="1:14" s="69" customFormat="1" ht="153.6" customHeight="1" x14ac:dyDescent="0.2">
      <c r="A43" s="128">
        <v>41021400</v>
      </c>
      <c r="B43" s="193" t="s">
        <v>570</v>
      </c>
      <c r="C43" s="189">
        <v>9643800</v>
      </c>
      <c r="D43" s="182"/>
      <c r="E43" s="209">
        <f>IF(C43=0,0,D43/C43*100)</f>
        <v>0</v>
      </c>
      <c r="F43" s="123">
        <f>D43-C43</f>
        <v>-9643800</v>
      </c>
      <c r="G43" s="12"/>
      <c r="H43" s="12"/>
      <c r="I43" s="200"/>
      <c r="J43" s="124"/>
      <c r="K43" s="11">
        <f>C43+G43</f>
        <v>9643800</v>
      </c>
      <c r="L43" s="11">
        <f>D43+H43</f>
        <v>0</v>
      </c>
      <c r="M43" s="209">
        <f>IF(K43=0,0,L43/K43*100)</f>
        <v>0</v>
      </c>
      <c r="N43" s="125">
        <f>L43-K43</f>
        <v>-9643800</v>
      </c>
    </row>
    <row r="44" spans="1:14" s="2" customFormat="1" ht="46.9" customHeight="1" x14ac:dyDescent="0.2">
      <c r="A44" s="114">
        <v>41030000</v>
      </c>
      <c r="B44" s="129" t="s">
        <v>195</v>
      </c>
      <c r="C44" s="9">
        <f>SUM(C45:C56)</f>
        <v>229317615</v>
      </c>
      <c r="D44" s="9">
        <f>SUM(D45:D56)</f>
        <v>190501300</v>
      </c>
      <c r="E44" s="208">
        <f t="shared" si="5"/>
        <v>83.073121094513397</v>
      </c>
      <c r="F44" s="9">
        <f>SUM(F45:F56)</f>
        <v>-38816315</v>
      </c>
      <c r="G44" s="9">
        <f>SUM(G45:G56)</f>
        <v>134668600</v>
      </c>
      <c r="H44" s="9">
        <f>SUM(H45:H56)</f>
        <v>0</v>
      </c>
      <c r="I44" s="198">
        <f t="shared" si="4"/>
        <v>0</v>
      </c>
      <c r="J44" s="9">
        <f>SUM(J45:J56)</f>
        <v>-134668600</v>
      </c>
      <c r="K44" s="9">
        <f>SUM(K45:K56)</f>
        <v>363986215</v>
      </c>
      <c r="L44" s="9">
        <f>SUM(L45:L56)</f>
        <v>190501300</v>
      </c>
      <c r="M44" s="208">
        <f t="shared" si="6"/>
        <v>52.337504045311164</v>
      </c>
      <c r="N44" s="119">
        <f t="shared" si="3"/>
        <v>-173484915</v>
      </c>
    </row>
    <row r="45" spans="1:14" s="2" customFormat="1" ht="315" x14ac:dyDescent="0.2">
      <c r="A45" s="120">
        <v>41031300</v>
      </c>
      <c r="B45" s="130" t="s">
        <v>405</v>
      </c>
      <c r="C45" s="11">
        <v>2092093</v>
      </c>
      <c r="D45" s="11"/>
      <c r="E45" s="209">
        <f t="shared" si="5"/>
        <v>0</v>
      </c>
      <c r="F45" s="123">
        <f t="shared" si="1"/>
        <v>-2092093</v>
      </c>
      <c r="G45" s="11"/>
      <c r="H45" s="11"/>
      <c r="I45" s="200">
        <f t="shared" si="4"/>
        <v>0</v>
      </c>
      <c r="J45" s="124"/>
      <c r="K45" s="11">
        <f t="shared" ref="K45:L48" si="12">C45+G45</f>
        <v>2092093</v>
      </c>
      <c r="L45" s="11">
        <f t="shared" si="12"/>
        <v>0</v>
      </c>
      <c r="M45" s="209">
        <f>IF(K45=0,0,L45/K45*100)</f>
        <v>0</v>
      </c>
      <c r="N45" s="125">
        <f>L45-K45</f>
        <v>-2092093</v>
      </c>
    </row>
    <row r="46" spans="1:14" s="2" customFormat="1" ht="46.9" customHeight="1" x14ac:dyDescent="0.2">
      <c r="A46" s="120">
        <v>41031900</v>
      </c>
      <c r="B46" s="130" t="s">
        <v>388</v>
      </c>
      <c r="C46" s="11">
        <v>39649800</v>
      </c>
      <c r="D46" s="11">
        <v>33323000</v>
      </c>
      <c r="F46" s="123">
        <f t="shared" si="1"/>
        <v>-6326800</v>
      </c>
      <c r="G46" s="11"/>
      <c r="H46" s="11"/>
      <c r="I46" s="200">
        <f t="shared" si="4"/>
        <v>0</v>
      </c>
      <c r="J46" s="124"/>
      <c r="K46" s="11">
        <f t="shared" si="12"/>
        <v>39649800</v>
      </c>
      <c r="L46" s="11">
        <f t="shared" si="12"/>
        <v>33323000</v>
      </c>
      <c r="M46" s="209">
        <f>IF(K46=0,0,L46/K46*100)</f>
        <v>84.04329908347583</v>
      </c>
      <c r="N46" s="125">
        <f>L46-K46</f>
        <v>-6326800</v>
      </c>
    </row>
    <row r="47" spans="1:14" s="2" customFormat="1" ht="63" x14ac:dyDescent="0.2">
      <c r="A47" s="120">
        <v>41032800</v>
      </c>
      <c r="B47" s="130" t="s">
        <v>406</v>
      </c>
      <c r="C47" s="11">
        <v>10482000</v>
      </c>
      <c r="D47" s="11"/>
      <c r="E47" s="209">
        <f>IF(C46=0,0,D46/C46*100)</f>
        <v>84.04329908347583</v>
      </c>
      <c r="F47" s="123">
        <f t="shared" si="1"/>
        <v>-10482000</v>
      </c>
      <c r="G47" s="11"/>
      <c r="H47" s="11"/>
      <c r="I47" s="200">
        <f t="shared" si="4"/>
        <v>0</v>
      </c>
      <c r="J47" s="124"/>
      <c r="K47" s="11">
        <f t="shared" si="12"/>
        <v>10482000</v>
      </c>
      <c r="L47" s="11">
        <f t="shared" si="12"/>
        <v>0</v>
      </c>
      <c r="M47" s="209">
        <f>IF(K47=0,0,L47/K47*100)</f>
        <v>0</v>
      </c>
      <c r="N47" s="125">
        <f>L47-K47</f>
        <v>-10482000</v>
      </c>
    </row>
    <row r="48" spans="1:14" s="2" customFormat="1" ht="85.9" customHeight="1" x14ac:dyDescent="0.2">
      <c r="A48" s="120">
        <v>41032900</v>
      </c>
      <c r="B48" s="130" t="s">
        <v>47</v>
      </c>
      <c r="C48" s="11">
        <v>608300</v>
      </c>
      <c r="D48" s="215">
        <v>540700</v>
      </c>
      <c r="E48" s="209">
        <f t="shared" si="5"/>
        <v>88.887062304783825</v>
      </c>
      <c r="F48" s="123">
        <f t="shared" si="1"/>
        <v>-67600</v>
      </c>
      <c r="G48" s="9"/>
      <c r="H48" s="9"/>
      <c r="I48" s="200">
        <f t="shared" si="4"/>
        <v>0</v>
      </c>
      <c r="J48" s="124"/>
      <c r="K48" s="11">
        <f t="shared" si="12"/>
        <v>608300</v>
      </c>
      <c r="L48" s="11">
        <f t="shared" si="12"/>
        <v>540700</v>
      </c>
      <c r="M48" s="209">
        <f>IF(K48=0,0,L48/K48*100)</f>
        <v>88.887062304783825</v>
      </c>
      <c r="N48" s="125">
        <f>L48-K48</f>
        <v>-67600</v>
      </c>
    </row>
    <row r="49" spans="1:14" s="69" customFormat="1" ht="66.599999999999994" customHeight="1" x14ac:dyDescent="0.2">
      <c r="A49" s="120">
        <v>41033000</v>
      </c>
      <c r="B49" s="126" t="s">
        <v>196</v>
      </c>
      <c r="C49" s="11">
        <v>37161500</v>
      </c>
      <c r="D49" s="199">
        <v>33104400</v>
      </c>
      <c r="E49" s="209">
        <f t="shared" si="5"/>
        <v>89.082518197596968</v>
      </c>
      <c r="F49" s="123">
        <f t="shared" si="1"/>
        <v>-4057100</v>
      </c>
      <c r="G49" s="12"/>
      <c r="H49" s="12"/>
      <c r="I49" s="200">
        <f t="shared" si="4"/>
        <v>0</v>
      </c>
      <c r="J49" s="124">
        <f t="shared" si="2"/>
        <v>0</v>
      </c>
      <c r="K49" s="11">
        <f t="shared" ref="K49:L52" si="13">C49+G49</f>
        <v>37161500</v>
      </c>
      <c r="L49" s="11">
        <f t="shared" si="13"/>
        <v>33104400</v>
      </c>
      <c r="M49" s="209">
        <f t="shared" si="6"/>
        <v>89.082518197596968</v>
      </c>
      <c r="N49" s="125">
        <f t="shared" si="3"/>
        <v>-4057100</v>
      </c>
    </row>
    <row r="50" spans="1:14" s="69" customFormat="1" ht="78.75" x14ac:dyDescent="0.2">
      <c r="A50" s="120">
        <v>41033800</v>
      </c>
      <c r="B50" s="164" t="s">
        <v>389</v>
      </c>
      <c r="C50" s="11"/>
      <c r="D50" s="199">
        <v>2443200</v>
      </c>
      <c r="E50" s="209">
        <f>IF(C50=0,0,D50/C50*100)</f>
        <v>0</v>
      </c>
      <c r="F50" s="123">
        <f>D50-C50</f>
        <v>2443200</v>
      </c>
      <c r="G50" s="12"/>
      <c r="H50" s="12"/>
      <c r="I50" s="200"/>
      <c r="J50" s="124"/>
      <c r="K50" s="11">
        <f>C50+G50</f>
        <v>0</v>
      </c>
      <c r="L50" s="11">
        <f>D50+H50</f>
        <v>2443200</v>
      </c>
      <c r="M50" s="209">
        <f>IF(K50=0,0,L50/K50*100)</f>
        <v>0</v>
      </c>
      <c r="N50" s="125">
        <f>L50-K50</f>
        <v>2443200</v>
      </c>
    </row>
    <row r="51" spans="1:14" s="69" customFormat="1" ht="40.15" customHeight="1" x14ac:dyDescent="0.2">
      <c r="A51" s="120">
        <v>41033900</v>
      </c>
      <c r="B51" s="126" t="s">
        <v>142</v>
      </c>
      <c r="C51" s="11">
        <v>96842500</v>
      </c>
      <c r="D51" s="199">
        <v>114883000</v>
      </c>
      <c r="E51" s="209">
        <f t="shared" si="5"/>
        <v>118.62870124170691</v>
      </c>
      <c r="F51" s="123">
        <f t="shared" si="1"/>
        <v>18040500</v>
      </c>
      <c r="G51" s="12"/>
      <c r="H51" s="12"/>
      <c r="I51" s="200">
        <f t="shared" si="4"/>
        <v>0</v>
      </c>
      <c r="J51" s="124">
        <f t="shared" si="2"/>
        <v>0</v>
      </c>
      <c r="K51" s="11">
        <f t="shared" si="13"/>
        <v>96842500</v>
      </c>
      <c r="L51" s="11">
        <f t="shared" si="13"/>
        <v>114883000</v>
      </c>
      <c r="M51" s="209">
        <f t="shared" si="6"/>
        <v>118.62870124170691</v>
      </c>
      <c r="N51" s="125">
        <f t="shared" si="3"/>
        <v>18040500</v>
      </c>
    </row>
    <row r="52" spans="1:14" s="69" customFormat="1" ht="73.150000000000006" customHeight="1" x14ac:dyDescent="0.2">
      <c r="A52" s="120">
        <v>41035400</v>
      </c>
      <c r="B52" s="126" t="s">
        <v>143</v>
      </c>
      <c r="C52" s="11">
        <v>5455800</v>
      </c>
      <c r="D52" s="202">
        <v>6207000</v>
      </c>
      <c r="E52" s="209">
        <f t="shared" ref="E52:E86" si="14">IF(C52=0,0,D52/C52*100)</f>
        <v>113.76883316837127</v>
      </c>
      <c r="F52" s="123">
        <f t="shared" si="1"/>
        <v>751200</v>
      </c>
      <c r="G52" s="12"/>
      <c r="H52" s="12"/>
      <c r="I52" s="200">
        <f t="shared" si="4"/>
        <v>0</v>
      </c>
      <c r="J52" s="124">
        <f t="shared" si="2"/>
        <v>0</v>
      </c>
      <c r="K52" s="11">
        <f t="shared" si="13"/>
        <v>5455800</v>
      </c>
      <c r="L52" s="11">
        <f t="shared" si="13"/>
        <v>6207000</v>
      </c>
      <c r="M52" s="209">
        <f t="shared" si="6"/>
        <v>113.76883316837127</v>
      </c>
      <c r="N52" s="125">
        <f t="shared" si="3"/>
        <v>751200</v>
      </c>
    </row>
    <row r="53" spans="1:14" s="69" customFormat="1" ht="94.5" x14ac:dyDescent="0.2">
      <c r="A53" s="120">
        <v>41035600</v>
      </c>
      <c r="B53" s="126" t="s">
        <v>407</v>
      </c>
      <c r="C53" s="11">
        <v>1906500</v>
      </c>
      <c r="D53" s="182"/>
      <c r="E53" s="209">
        <f t="shared" si="14"/>
        <v>0</v>
      </c>
      <c r="F53" s="123">
        <f t="shared" si="1"/>
        <v>-1906500</v>
      </c>
      <c r="G53" s="12"/>
      <c r="H53" s="12"/>
      <c r="I53" s="200">
        <f t="shared" si="4"/>
        <v>0</v>
      </c>
      <c r="J53" s="124"/>
      <c r="K53" s="11">
        <f t="shared" ref="K53:L56" si="15">C53+G53</f>
        <v>1906500</v>
      </c>
      <c r="L53" s="11">
        <f t="shared" si="15"/>
        <v>0</v>
      </c>
      <c r="M53" s="209">
        <f>IF(K53=0,0,L53/K53*100)</f>
        <v>0</v>
      </c>
      <c r="N53" s="125">
        <f>L53-K53</f>
        <v>-1906500</v>
      </c>
    </row>
    <row r="54" spans="1:14" s="69" customFormat="1" ht="409.5" x14ac:dyDescent="0.2">
      <c r="A54" s="120">
        <v>41036100</v>
      </c>
      <c r="B54" s="275" t="s">
        <v>408</v>
      </c>
      <c r="C54" s="11">
        <v>20463159</v>
      </c>
      <c r="D54" s="182"/>
      <c r="E54" s="209">
        <f t="shared" si="14"/>
        <v>0</v>
      </c>
      <c r="F54" s="123">
        <f t="shared" si="1"/>
        <v>-20463159</v>
      </c>
      <c r="G54" s="12"/>
      <c r="H54" s="12"/>
      <c r="I54" s="200">
        <f t="shared" si="4"/>
        <v>0</v>
      </c>
      <c r="J54" s="124"/>
      <c r="K54" s="11">
        <f t="shared" si="15"/>
        <v>20463159</v>
      </c>
      <c r="L54" s="11">
        <f t="shared" si="15"/>
        <v>0</v>
      </c>
      <c r="M54" s="209">
        <f>IF(K54=0,0,L54/K54*100)</f>
        <v>0</v>
      </c>
      <c r="N54" s="125">
        <f>L54-K54</f>
        <v>-20463159</v>
      </c>
    </row>
    <row r="55" spans="1:14" s="69" customFormat="1" ht="346.5" x14ac:dyDescent="0.2">
      <c r="A55" s="120">
        <v>41036400</v>
      </c>
      <c r="B55" s="126" t="s">
        <v>409</v>
      </c>
      <c r="C55" s="11">
        <v>14655963</v>
      </c>
      <c r="D55" s="182"/>
      <c r="E55" s="209">
        <f t="shared" si="14"/>
        <v>0</v>
      </c>
      <c r="F55" s="123">
        <f t="shared" si="1"/>
        <v>-14655963</v>
      </c>
      <c r="G55" s="12"/>
      <c r="H55" s="12"/>
      <c r="I55" s="200">
        <f t="shared" si="4"/>
        <v>0</v>
      </c>
      <c r="J55" s="124"/>
      <c r="K55" s="11">
        <f t="shared" si="15"/>
        <v>14655963</v>
      </c>
      <c r="L55" s="11">
        <f t="shared" si="15"/>
        <v>0</v>
      </c>
      <c r="M55" s="209">
        <f>IF(K55=0,0,L55/K55*100)</f>
        <v>0</v>
      </c>
      <c r="N55" s="125">
        <f>L55-K55</f>
        <v>-14655963</v>
      </c>
    </row>
    <row r="56" spans="1:14" s="69" customFormat="1" ht="133.15" customHeight="1" x14ac:dyDescent="0.2">
      <c r="A56" s="120">
        <v>41037300</v>
      </c>
      <c r="B56" s="126" t="s">
        <v>144</v>
      </c>
      <c r="C56" s="12"/>
      <c r="D56" s="12"/>
      <c r="E56" s="209">
        <f t="shared" si="14"/>
        <v>0</v>
      </c>
      <c r="F56" s="123">
        <f t="shared" si="1"/>
        <v>0</v>
      </c>
      <c r="G56" s="11">
        <v>134668600</v>
      </c>
      <c r="H56" s="215"/>
      <c r="I56" s="200">
        <f t="shared" ref="I56:I93" si="16">IF(G56=0,0,H56/G56*100)</f>
        <v>0</v>
      </c>
      <c r="J56" s="124">
        <f t="shared" si="2"/>
        <v>-134668600</v>
      </c>
      <c r="K56" s="11">
        <f t="shared" si="15"/>
        <v>134668600</v>
      </c>
      <c r="L56" s="11">
        <f t="shared" si="15"/>
        <v>0</v>
      </c>
      <c r="M56" s="209">
        <f>IF(K56=0,0,L56/K56*100)</f>
        <v>0</v>
      </c>
      <c r="N56" s="125">
        <f>L56-K56</f>
        <v>-134668600</v>
      </c>
    </row>
    <row r="57" spans="1:14" s="69" customFormat="1" ht="51" customHeight="1" x14ac:dyDescent="0.2">
      <c r="A57" s="108">
        <v>41050000</v>
      </c>
      <c r="B57" s="5" t="s">
        <v>145</v>
      </c>
      <c r="C57" s="13">
        <f>C59+C58</f>
        <v>11018241</v>
      </c>
      <c r="D57" s="13">
        <f>D59+D58</f>
        <v>4490190</v>
      </c>
      <c r="E57" s="210">
        <f>E59</f>
        <v>40.752330612481614</v>
      </c>
      <c r="F57" s="13">
        <f>F59+F58</f>
        <v>-6528051</v>
      </c>
      <c r="G57" s="13">
        <f>G59+G58</f>
        <v>70529900</v>
      </c>
      <c r="H57" s="13">
        <f>H59+H58</f>
        <v>132497630</v>
      </c>
      <c r="I57" s="13">
        <f>I59</f>
        <v>199.15501150610478</v>
      </c>
      <c r="J57" s="13">
        <f>J59+J58</f>
        <v>61967730</v>
      </c>
      <c r="K57" s="13">
        <f>K59+K58</f>
        <v>81548141</v>
      </c>
      <c r="L57" s="13">
        <f>L59+L58</f>
        <v>136987820</v>
      </c>
      <c r="M57" s="210">
        <f>M59</f>
        <v>176.64874777591379</v>
      </c>
      <c r="N57" s="13">
        <f>N59</f>
        <v>59439679</v>
      </c>
    </row>
    <row r="58" spans="1:14" s="69" customFormat="1" ht="51" customHeight="1" x14ac:dyDescent="0.2">
      <c r="A58" s="276">
        <v>41053700</v>
      </c>
      <c r="B58" s="4" t="s">
        <v>410</v>
      </c>
      <c r="C58" s="277"/>
      <c r="D58" s="274"/>
      <c r="E58" s="209">
        <f>IF(C58=0,0,D58/C58*100)</f>
        <v>0</v>
      </c>
      <c r="F58" s="12"/>
      <c r="G58" s="12">
        <v>4000000</v>
      </c>
      <c r="H58" s="274"/>
      <c r="I58" s="200">
        <f>IF(G58=0,0,H58/G58*100)</f>
        <v>0</v>
      </c>
      <c r="J58" s="124">
        <f>H58-G58</f>
        <v>-4000000</v>
      </c>
      <c r="K58" s="11">
        <f>C58+G58</f>
        <v>4000000</v>
      </c>
      <c r="L58" s="11">
        <f>D58+H58</f>
        <v>0</v>
      </c>
      <c r="M58" s="209">
        <f>IF(K58=0,0,L58/K58*100)</f>
        <v>0</v>
      </c>
      <c r="N58" s="125">
        <f>L58-K58</f>
        <v>-4000000</v>
      </c>
    </row>
    <row r="59" spans="1:14" s="69" customFormat="1" ht="39.6" customHeight="1" x14ac:dyDescent="0.2">
      <c r="A59" s="128">
        <v>41053900</v>
      </c>
      <c r="B59" s="196" t="s">
        <v>146</v>
      </c>
      <c r="C59" s="203">
        <v>11018241</v>
      </c>
      <c r="D59" s="199">
        <v>4490190</v>
      </c>
      <c r="E59" s="209">
        <f>IF(C59=0,0,D59/C59*100)</f>
        <v>40.752330612481614</v>
      </c>
      <c r="F59" s="123">
        <f>D59-C59</f>
        <v>-6528051</v>
      </c>
      <c r="G59" s="11">
        <v>66529900</v>
      </c>
      <c r="H59" s="199">
        <v>132497630</v>
      </c>
      <c r="I59" s="200">
        <f>IF(G59=0,0,H59/G59*100)</f>
        <v>199.15501150610478</v>
      </c>
      <c r="J59" s="124">
        <f>H59-G59</f>
        <v>65967730</v>
      </c>
      <c r="K59" s="11">
        <f>C59+G59</f>
        <v>77548141</v>
      </c>
      <c r="L59" s="11">
        <f>D59+H59</f>
        <v>136987820</v>
      </c>
      <c r="M59" s="209">
        <f>IF(K59=0,0,L59/K59*100)</f>
        <v>176.64874777591379</v>
      </c>
      <c r="N59" s="125">
        <f>L59-K59</f>
        <v>59439679</v>
      </c>
    </row>
    <row r="60" spans="1:14" s="71" customFormat="1" ht="39.6" customHeight="1" x14ac:dyDescent="0.2">
      <c r="A60" s="131"/>
      <c r="B60" s="132" t="s">
        <v>542</v>
      </c>
      <c r="C60" s="133">
        <f>C70+C71</f>
        <v>886276736.1400001</v>
      </c>
      <c r="D60" s="133">
        <f>D70+D71</f>
        <v>923594213.3599999</v>
      </c>
      <c r="E60" s="207">
        <f t="shared" si="14"/>
        <v>104.21058972872611</v>
      </c>
      <c r="F60" s="134">
        <f t="shared" si="1"/>
        <v>37317477.21999979</v>
      </c>
      <c r="G60" s="133">
        <f t="shared" ref="G60:L60" si="17">G70+G71</f>
        <v>298796933.51999998</v>
      </c>
      <c r="H60" s="133">
        <f t="shared" si="17"/>
        <v>285573731.11000001</v>
      </c>
      <c r="I60" s="197">
        <f t="shared" si="16"/>
        <v>95.574518702644298</v>
      </c>
      <c r="J60" s="135">
        <f t="shared" si="2"/>
        <v>-13223202.409999967</v>
      </c>
      <c r="K60" s="133">
        <f t="shared" si="17"/>
        <v>1185073669.6600001</v>
      </c>
      <c r="L60" s="133">
        <f t="shared" si="17"/>
        <v>1209167944.4699998</v>
      </c>
      <c r="M60" s="207">
        <f t="shared" ref="M60:M95" si="18">IF(K60=0,0,L60/K60*100)</f>
        <v>102.03314573826556</v>
      </c>
      <c r="N60" s="133">
        <f t="shared" si="3"/>
        <v>24094274.809999704</v>
      </c>
    </row>
    <row r="61" spans="1:14" s="69" customFormat="1" ht="31.15" customHeight="1" x14ac:dyDescent="0.2">
      <c r="A61" s="136" t="s">
        <v>543</v>
      </c>
      <c r="B61" s="137" t="s">
        <v>485</v>
      </c>
      <c r="C61" s="138">
        <v>23726216.66</v>
      </c>
      <c r="D61" s="199">
        <v>21020284.550000001</v>
      </c>
      <c r="E61" s="209">
        <f t="shared" si="14"/>
        <v>88.595180812953089</v>
      </c>
      <c r="F61" s="123">
        <f t="shared" si="1"/>
        <v>-2705932.1099999994</v>
      </c>
      <c r="G61" s="138">
        <v>9906094.1799999997</v>
      </c>
      <c r="H61" s="199">
        <v>56831055.149999999</v>
      </c>
      <c r="I61" s="200">
        <f t="shared" si="16"/>
        <v>573.69790875539604</v>
      </c>
      <c r="J61" s="124">
        <f t="shared" si="2"/>
        <v>46924960.969999999</v>
      </c>
      <c r="K61" s="11">
        <f t="shared" ref="K61:K69" si="19">C61+G61</f>
        <v>33632310.840000004</v>
      </c>
      <c r="L61" s="11">
        <f t="shared" ref="L61:L69" si="20">D61+H61</f>
        <v>77851339.700000003</v>
      </c>
      <c r="M61" s="209">
        <f t="shared" si="18"/>
        <v>231.47781926244826</v>
      </c>
      <c r="N61" s="125">
        <f t="shared" si="3"/>
        <v>44219028.859999999</v>
      </c>
    </row>
    <row r="62" spans="1:14" s="69" customFormat="1" ht="32.450000000000003" customHeight="1" x14ac:dyDescent="0.2">
      <c r="A62" s="136" t="s">
        <v>486</v>
      </c>
      <c r="B62" s="137" t="s">
        <v>487</v>
      </c>
      <c r="C62" s="138">
        <v>345674357.06</v>
      </c>
      <c r="D62" s="199">
        <v>361992762.97000003</v>
      </c>
      <c r="E62" s="209">
        <f t="shared" si="14"/>
        <v>104.72074528431612</v>
      </c>
      <c r="F62" s="123">
        <f t="shared" si="1"/>
        <v>16318405.910000026</v>
      </c>
      <c r="G62" s="138">
        <v>33621977.18</v>
      </c>
      <c r="H62" s="199">
        <v>34153797.670000002</v>
      </c>
      <c r="I62" s="200">
        <f t="shared" si="16"/>
        <v>101.58176447254374</v>
      </c>
      <c r="J62" s="124">
        <f t="shared" si="2"/>
        <v>531820.49000000209</v>
      </c>
      <c r="K62" s="11">
        <f t="shared" si="19"/>
        <v>379296334.24000001</v>
      </c>
      <c r="L62" s="11">
        <f t="shared" si="20"/>
        <v>396146560.64000005</v>
      </c>
      <c r="M62" s="209">
        <f t="shared" si="18"/>
        <v>104.44249650705511</v>
      </c>
      <c r="N62" s="125">
        <f t="shared" si="3"/>
        <v>16850226.400000036</v>
      </c>
    </row>
    <row r="63" spans="1:14" s="69" customFormat="1" ht="30" customHeight="1" x14ac:dyDescent="0.2">
      <c r="A63" s="136" t="s">
        <v>488</v>
      </c>
      <c r="B63" s="137" t="s">
        <v>489</v>
      </c>
      <c r="C63" s="138">
        <v>85376149.590000004</v>
      </c>
      <c r="D63" s="199">
        <v>88555426.450000003</v>
      </c>
      <c r="E63" s="209">
        <f t="shared" si="14"/>
        <v>103.72384661907074</v>
      </c>
      <c r="F63" s="123">
        <f t="shared" si="1"/>
        <v>3179276.8599999994</v>
      </c>
      <c r="G63" s="138">
        <v>6053702.5899999999</v>
      </c>
      <c r="H63" s="199">
        <v>1007264.73</v>
      </c>
      <c r="I63" s="200">
        <f t="shared" si="16"/>
        <v>16.638820870782155</v>
      </c>
      <c r="J63" s="124">
        <f t="shared" si="2"/>
        <v>-5046437.8599999994</v>
      </c>
      <c r="K63" s="11">
        <f t="shared" si="19"/>
        <v>91429852.180000007</v>
      </c>
      <c r="L63" s="11">
        <f t="shared" si="20"/>
        <v>89562691.180000007</v>
      </c>
      <c r="M63" s="209">
        <f t="shared" si="18"/>
        <v>97.957821263536474</v>
      </c>
      <c r="N63" s="125">
        <f t="shared" si="3"/>
        <v>-1867161</v>
      </c>
    </row>
    <row r="64" spans="1:14" s="69" customFormat="1" ht="43.9" customHeight="1" x14ac:dyDescent="0.2">
      <c r="A64" s="136" t="s">
        <v>490</v>
      </c>
      <c r="B64" s="137" t="s">
        <v>277</v>
      </c>
      <c r="C64" s="138">
        <v>123197288.91</v>
      </c>
      <c r="D64" s="199">
        <v>143483515.81</v>
      </c>
      <c r="E64" s="209">
        <f t="shared" si="14"/>
        <v>116.46645561723344</v>
      </c>
      <c r="F64" s="123">
        <f t="shared" si="1"/>
        <v>20286226.900000006</v>
      </c>
      <c r="G64" s="138">
        <v>35772037.640000001</v>
      </c>
      <c r="H64" s="199">
        <v>40194307.960000001</v>
      </c>
      <c r="I64" s="200">
        <f t="shared" si="16"/>
        <v>112.36236628314138</v>
      </c>
      <c r="J64" s="124">
        <f t="shared" si="2"/>
        <v>4422270.32</v>
      </c>
      <c r="K64" s="11">
        <f t="shared" si="19"/>
        <v>158969326.55000001</v>
      </c>
      <c r="L64" s="11">
        <f t="shared" si="20"/>
        <v>183677823.77000001</v>
      </c>
      <c r="M64" s="209">
        <f t="shared" si="18"/>
        <v>115.54293382014708</v>
      </c>
      <c r="N64" s="125">
        <f t="shared" si="3"/>
        <v>24708497.219999999</v>
      </c>
    </row>
    <row r="65" spans="1:14" s="69" customFormat="1" ht="34.15" customHeight="1" x14ac:dyDescent="0.2">
      <c r="A65" s="136" t="s">
        <v>278</v>
      </c>
      <c r="B65" s="137" t="s">
        <v>279</v>
      </c>
      <c r="C65" s="138">
        <v>65749334.640000001</v>
      </c>
      <c r="D65" s="199">
        <v>77026263</v>
      </c>
      <c r="E65" s="209">
        <f t="shared" si="14"/>
        <v>117.15139540459994</v>
      </c>
      <c r="F65" s="123">
        <f t="shared" si="1"/>
        <v>11276928.359999999</v>
      </c>
      <c r="G65" s="138">
        <v>3706034.94</v>
      </c>
      <c r="H65" s="199">
        <v>4521544.6500000004</v>
      </c>
      <c r="I65" s="200">
        <f t="shared" si="16"/>
        <v>122.00491153491393</v>
      </c>
      <c r="J65" s="124">
        <f t="shared" si="2"/>
        <v>815509.71000000043</v>
      </c>
      <c r="K65" s="11">
        <f t="shared" si="19"/>
        <v>69455369.579999998</v>
      </c>
      <c r="L65" s="11">
        <f t="shared" si="20"/>
        <v>81547807.650000006</v>
      </c>
      <c r="M65" s="209">
        <f t="shared" si="18"/>
        <v>117.41037178712541</v>
      </c>
      <c r="N65" s="125">
        <f t="shared" si="3"/>
        <v>12092438.070000008</v>
      </c>
    </row>
    <row r="66" spans="1:14" s="69" customFormat="1" ht="29.45" customHeight="1" x14ac:dyDescent="0.2">
      <c r="A66" s="136" t="s">
        <v>280</v>
      </c>
      <c r="B66" s="137" t="s">
        <v>281</v>
      </c>
      <c r="C66" s="138">
        <v>44933516.609999999</v>
      </c>
      <c r="D66" s="199">
        <v>50619254.020000003</v>
      </c>
      <c r="E66" s="209">
        <f t="shared" si="14"/>
        <v>112.65366665900936</v>
      </c>
      <c r="F66" s="123">
        <f t="shared" si="1"/>
        <v>5685737.4100000039</v>
      </c>
      <c r="G66" s="138">
        <v>270395.14</v>
      </c>
      <c r="H66" s="199">
        <v>162031.65</v>
      </c>
      <c r="I66" s="200">
        <f t="shared" si="16"/>
        <v>59.92402452203838</v>
      </c>
      <c r="J66" s="124">
        <f t="shared" si="2"/>
        <v>-108363.49000000002</v>
      </c>
      <c r="K66" s="11">
        <f t="shared" si="19"/>
        <v>45203911.75</v>
      </c>
      <c r="L66" s="11">
        <f t="shared" si="20"/>
        <v>50781285.670000002</v>
      </c>
      <c r="M66" s="209">
        <f t="shared" si="18"/>
        <v>112.33825504050543</v>
      </c>
      <c r="N66" s="125">
        <f t="shared" si="3"/>
        <v>5577373.9200000018</v>
      </c>
    </row>
    <row r="67" spans="1:14" s="69" customFormat="1" ht="30" customHeight="1" x14ac:dyDescent="0.2">
      <c r="A67" s="136" t="s">
        <v>282</v>
      </c>
      <c r="B67" s="137" t="s">
        <v>283</v>
      </c>
      <c r="C67" s="138">
        <v>778980</v>
      </c>
      <c r="D67" s="199">
        <v>668563.91</v>
      </c>
      <c r="E67" s="209">
        <f t="shared" si="14"/>
        <v>85.82555521322756</v>
      </c>
      <c r="F67" s="123">
        <f t="shared" si="1"/>
        <v>-110416.08999999997</v>
      </c>
      <c r="G67" s="138">
        <v>141700</v>
      </c>
      <c r="H67" s="199"/>
      <c r="I67" s="200">
        <f t="shared" si="16"/>
        <v>0</v>
      </c>
      <c r="J67" s="124">
        <f t="shared" si="2"/>
        <v>-141700</v>
      </c>
      <c r="K67" s="11">
        <f t="shared" si="19"/>
        <v>920680</v>
      </c>
      <c r="L67" s="11">
        <f t="shared" si="20"/>
        <v>668563.91</v>
      </c>
      <c r="M67" s="209">
        <f t="shared" si="18"/>
        <v>72.616317287222486</v>
      </c>
      <c r="N67" s="125">
        <f t="shared" si="3"/>
        <v>-252116.08999999997</v>
      </c>
    </row>
    <row r="68" spans="1:14" s="69" customFormat="1" ht="31.15" customHeight="1" x14ac:dyDescent="0.2">
      <c r="A68" s="136" t="s">
        <v>284</v>
      </c>
      <c r="B68" s="139" t="s">
        <v>285</v>
      </c>
      <c r="C68" s="138">
        <v>46193826.490000002</v>
      </c>
      <c r="D68" s="199">
        <v>39257087.859999999</v>
      </c>
      <c r="E68" s="209">
        <f t="shared" si="14"/>
        <v>84.983407617245859</v>
      </c>
      <c r="F68" s="123">
        <f t="shared" si="1"/>
        <v>-6936738.6300000027</v>
      </c>
      <c r="G68" s="138">
        <v>116029841.55</v>
      </c>
      <c r="H68" s="199">
        <v>56552534.390000001</v>
      </c>
      <c r="I68" s="200">
        <f t="shared" si="16"/>
        <v>48.739646313858124</v>
      </c>
      <c r="J68" s="124">
        <f t="shared" si="2"/>
        <v>-59477307.159999996</v>
      </c>
      <c r="K68" s="11">
        <f t="shared" si="19"/>
        <v>162223668.03999999</v>
      </c>
      <c r="L68" s="11">
        <f t="shared" si="20"/>
        <v>95809622.25</v>
      </c>
      <c r="M68" s="209">
        <f t="shared" si="18"/>
        <v>59.060199666041292</v>
      </c>
      <c r="N68" s="125">
        <f t="shared" si="3"/>
        <v>-66414045.789999992</v>
      </c>
    </row>
    <row r="69" spans="1:14" s="69" customFormat="1" ht="30.6" customHeight="1" x14ac:dyDescent="0.2">
      <c r="A69" s="136" t="s">
        <v>286</v>
      </c>
      <c r="B69" s="139" t="s">
        <v>287</v>
      </c>
      <c r="C69" s="138">
        <v>5924243</v>
      </c>
      <c r="D69" s="199">
        <v>11628857.789999999</v>
      </c>
      <c r="E69" s="209">
        <f t="shared" si="14"/>
        <v>196.29272111221633</v>
      </c>
      <c r="F69" s="123">
        <f t="shared" ref="F69:F127" si="21">D69-C69</f>
        <v>5704614.7899999991</v>
      </c>
      <c r="G69" s="138">
        <v>48375056.590000004</v>
      </c>
      <c r="H69" s="199">
        <v>19178664.91</v>
      </c>
      <c r="I69" s="200">
        <f t="shared" si="16"/>
        <v>39.645772557017693</v>
      </c>
      <c r="J69" s="124">
        <f t="shared" ref="J69:J127" si="22">H69-G69</f>
        <v>-29196391.680000003</v>
      </c>
      <c r="K69" s="11">
        <f t="shared" si="19"/>
        <v>54299299.590000004</v>
      </c>
      <c r="L69" s="11">
        <f t="shared" si="20"/>
        <v>30807522.699999999</v>
      </c>
      <c r="M69" s="209">
        <f t="shared" si="18"/>
        <v>56.73650108310725</v>
      </c>
      <c r="N69" s="125">
        <f t="shared" ref="N69:N127" si="23">L69-K69</f>
        <v>-23491776.890000004</v>
      </c>
    </row>
    <row r="70" spans="1:14" s="71" customFormat="1" ht="32.450000000000003" customHeight="1" x14ac:dyDescent="0.2">
      <c r="A70" s="140"/>
      <c r="B70" s="141" t="s">
        <v>288</v>
      </c>
      <c r="C70" s="133">
        <f>SUM(C61:C69)</f>
        <v>741553912.96000004</v>
      </c>
      <c r="D70" s="133">
        <f>SUM(D61:D69)</f>
        <v>794252016.3599999</v>
      </c>
      <c r="E70" s="207">
        <f t="shared" si="14"/>
        <v>107.1064426306712</v>
      </c>
      <c r="F70" s="134">
        <f t="shared" si="21"/>
        <v>52698103.399999857</v>
      </c>
      <c r="G70" s="133">
        <f>SUM(G61:G69)</f>
        <v>253876839.81</v>
      </c>
      <c r="H70" s="133">
        <f>SUM(H61:H69)</f>
        <v>212601201.10999998</v>
      </c>
      <c r="I70" s="197">
        <f t="shared" si="16"/>
        <v>83.741865256046793</v>
      </c>
      <c r="J70" s="135">
        <f t="shared" si="22"/>
        <v>-41275638.700000018</v>
      </c>
      <c r="K70" s="133">
        <f>SUM(K61:K69)</f>
        <v>995430752.7700001</v>
      </c>
      <c r="L70" s="133">
        <f>SUM(L61:L69)</f>
        <v>1006853217.4699999</v>
      </c>
      <c r="M70" s="207">
        <f t="shared" si="18"/>
        <v>101.14748963383082</v>
      </c>
      <c r="N70" s="133">
        <f t="shared" si="23"/>
        <v>11422464.699999809</v>
      </c>
    </row>
    <row r="71" spans="1:14" s="71" customFormat="1" ht="35.450000000000003" customHeight="1" x14ac:dyDescent="0.2">
      <c r="A71" s="140"/>
      <c r="B71" s="141" t="s">
        <v>289</v>
      </c>
      <c r="C71" s="133">
        <f>SUM(C72:C81)</f>
        <v>144722823.18000001</v>
      </c>
      <c r="D71" s="133">
        <f>SUM(D72:D81)</f>
        <v>129342197</v>
      </c>
      <c r="E71" s="207">
        <f t="shared" si="14"/>
        <v>89.372356175728925</v>
      </c>
      <c r="F71" s="134">
        <f t="shared" si="21"/>
        <v>-15380626.180000007</v>
      </c>
      <c r="G71" s="133">
        <f>SUM(G72:G81)</f>
        <v>44920093.710000001</v>
      </c>
      <c r="H71" s="133">
        <f>SUM(H72:H81)</f>
        <v>72972530</v>
      </c>
      <c r="I71" s="197">
        <f t="shared" si="16"/>
        <v>162.44963884337363</v>
      </c>
      <c r="J71" s="135">
        <f t="shared" si="22"/>
        <v>28052436.289999999</v>
      </c>
      <c r="K71" s="133">
        <f>SUM(K72:K81)</f>
        <v>189642916.89000002</v>
      </c>
      <c r="L71" s="133">
        <f>SUM(L72:L81)</f>
        <v>202314727</v>
      </c>
      <c r="M71" s="207">
        <f t="shared" si="18"/>
        <v>106.68193166283669</v>
      </c>
      <c r="N71" s="133">
        <f>SUM(N72:N81)</f>
        <v>12671810.109999999</v>
      </c>
    </row>
    <row r="72" spans="1:14" s="69" customFormat="1" ht="111.6" customHeight="1" x14ac:dyDescent="0.2">
      <c r="A72" s="136">
        <v>9130</v>
      </c>
      <c r="B72" s="142" t="s">
        <v>548</v>
      </c>
      <c r="C72" s="143">
        <v>33559200</v>
      </c>
      <c r="D72" s="199">
        <v>33940800</v>
      </c>
      <c r="E72" s="209">
        <f t="shared" si="14"/>
        <v>101.13709504398199</v>
      </c>
      <c r="F72" s="123">
        <f t="shared" si="21"/>
        <v>381600</v>
      </c>
      <c r="G72" s="12"/>
      <c r="H72" s="103"/>
      <c r="I72" s="200">
        <f t="shared" si="16"/>
        <v>0</v>
      </c>
      <c r="J72" s="124">
        <f t="shared" si="22"/>
        <v>0</v>
      </c>
      <c r="K72" s="11">
        <f t="shared" ref="K72:K81" si="24">C72+G72</f>
        <v>33559200</v>
      </c>
      <c r="L72" s="11">
        <f t="shared" ref="L72:L81" si="25">D72+H72</f>
        <v>33940800</v>
      </c>
      <c r="M72" s="209">
        <f t="shared" si="18"/>
        <v>101.13709504398199</v>
      </c>
      <c r="N72" s="125">
        <f t="shared" si="23"/>
        <v>381600</v>
      </c>
    </row>
    <row r="73" spans="1:14" s="69" customFormat="1" ht="34.15" customHeight="1" x14ac:dyDescent="0.2">
      <c r="A73" s="136">
        <v>9150</v>
      </c>
      <c r="B73" s="196" t="s">
        <v>471</v>
      </c>
      <c r="C73" s="204">
        <v>14775693</v>
      </c>
      <c r="D73" s="199">
        <v>20039897</v>
      </c>
      <c r="E73" s="209"/>
      <c r="F73" s="123">
        <f t="shared" si="21"/>
        <v>5264204</v>
      </c>
      <c r="G73" s="12"/>
      <c r="H73" s="103"/>
      <c r="I73" s="200">
        <f>IF(G73=0,0,H73/G73*100)</f>
        <v>0</v>
      </c>
      <c r="J73" s="124">
        <f>H73-G73</f>
        <v>0</v>
      </c>
      <c r="K73" s="11">
        <f t="shared" si="24"/>
        <v>14775693</v>
      </c>
      <c r="L73" s="11">
        <f t="shared" si="25"/>
        <v>20039897</v>
      </c>
      <c r="M73" s="209">
        <f>IF(K73=0,0,L73/K73*100)</f>
        <v>135.62745923321498</v>
      </c>
      <c r="N73" s="125">
        <f>L73-K73</f>
        <v>5264204</v>
      </c>
    </row>
    <row r="74" spans="1:14" ht="70.150000000000006" customHeight="1" x14ac:dyDescent="0.2">
      <c r="A74" s="145">
        <v>9310</v>
      </c>
      <c r="B74" s="146" t="s">
        <v>136</v>
      </c>
      <c r="C74" s="143">
        <v>28415500</v>
      </c>
      <c r="D74" s="215">
        <v>38380000</v>
      </c>
      <c r="E74" s="209"/>
      <c r="F74" s="123">
        <f>D74-C74</f>
        <v>9964500</v>
      </c>
      <c r="G74" s="12"/>
      <c r="H74" s="103"/>
      <c r="I74" s="200">
        <f>IF(G74=0,0,H74/G74*100)</f>
        <v>0</v>
      </c>
      <c r="J74" s="124">
        <f>H74-G74</f>
        <v>0</v>
      </c>
      <c r="K74" s="11">
        <f t="shared" si="24"/>
        <v>28415500</v>
      </c>
      <c r="L74" s="11">
        <f t="shared" si="25"/>
        <v>38380000</v>
      </c>
      <c r="M74" s="209">
        <f>IF(K74=0,0,L74/K74*100)</f>
        <v>135.06712885573015</v>
      </c>
      <c r="N74" s="125">
        <f>L74-K74</f>
        <v>9964500</v>
      </c>
    </row>
    <row r="75" spans="1:14" ht="78.75" x14ac:dyDescent="0.2">
      <c r="A75" s="145">
        <v>9314</v>
      </c>
      <c r="B75" s="146" t="s">
        <v>411</v>
      </c>
      <c r="C75" s="143">
        <v>10482000</v>
      </c>
      <c r="D75" s="215"/>
      <c r="E75" s="209">
        <f t="shared" si="14"/>
        <v>0</v>
      </c>
      <c r="F75" s="123">
        <f>D75-C75</f>
        <v>-10482000</v>
      </c>
      <c r="G75" s="12"/>
      <c r="H75" s="103"/>
      <c r="I75" s="200">
        <f t="shared" si="16"/>
        <v>0</v>
      </c>
      <c r="J75" s="124">
        <f>H75-G75</f>
        <v>0</v>
      </c>
      <c r="K75" s="11">
        <f>C75+G75</f>
        <v>10482000</v>
      </c>
      <c r="L75" s="11">
        <f>D75+H75</f>
        <v>0</v>
      </c>
      <c r="M75" s="209">
        <f>IF(K75=0,0,L75/K75*100)</f>
        <v>0</v>
      </c>
      <c r="N75" s="125">
        <f>L75-K75</f>
        <v>-10482000</v>
      </c>
    </row>
    <row r="76" spans="1:14" ht="63" x14ac:dyDescent="0.2">
      <c r="A76" s="145">
        <v>9320</v>
      </c>
      <c r="B76" s="225" t="s">
        <v>89</v>
      </c>
      <c r="C76" s="143"/>
      <c r="D76" s="215"/>
      <c r="E76" s="209">
        <f>IF(C76=0,0,D76/C76*100)</f>
        <v>0</v>
      </c>
      <c r="F76" s="123">
        <f>D76-C76</f>
        <v>0</v>
      </c>
      <c r="G76" s="12"/>
      <c r="H76" s="103">
        <v>54053200</v>
      </c>
      <c r="I76" s="200">
        <f>IF(G76=0,0,H76/G76*100)</f>
        <v>0</v>
      </c>
      <c r="J76" s="124">
        <f>H76-G76</f>
        <v>54053200</v>
      </c>
      <c r="K76" s="11">
        <f>C76+G76</f>
        <v>0</v>
      </c>
      <c r="L76" s="11">
        <f>D76+H76</f>
        <v>54053200</v>
      </c>
      <c r="M76" s="209">
        <f>IF(K76=0,0,L76/K76*100)</f>
        <v>0</v>
      </c>
      <c r="N76" s="125">
        <f>L76-K76</f>
        <v>54053200</v>
      </c>
    </row>
    <row r="77" spans="1:14" ht="84" customHeight="1" x14ac:dyDescent="0.2">
      <c r="A77" s="145" t="s">
        <v>290</v>
      </c>
      <c r="B77" s="146" t="s">
        <v>137</v>
      </c>
      <c r="C77" s="143">
        <v>5449200</v>
      </c>
      <c r="D77" s="199">
        <v>6191800</v>
      </c>
      <c r="E77" s="209">
        <f t="shared" si="14"/>
        <v>113.62768846803199</v>
      </c>
      <c r="F77" s="123">
        <f t="shared" si="21"/>
        <v>742600</v>
      </c>
      <c r="G77" s="12"/>
      <c r="H77" s="103"/>
      <c r="I77" s="200">
        <f t="shared" si="16"/>
        <v>0</v>
      </c>
      <c r="J77" s="124">
        <f t="shared" si="22"/>
        <v>0</v>
      </c>
      <c r="K77" s="11">
        <f t="shared" si="24"/>
        <v>5449200</v>
      </c>
      <c r="L77" s="11">
        <f t="shared" si="25"/>
        <v>6191800</v>
      </c>
      <c r="M77" s="209">
        <f t="shared" si="18"/>
        <v>113.62768846803199</v>
      </c>
      <c r="N77" s="125">
        <f t="shared" si="23"/>
        <v>742600</v>
      </c>
    </row>
    <row r="78" spans="1:14" ht="94.5" x14ac:dyDescent="0.2">
      <c r="A78" s="145">
        <v>9380</v>
      </c>
      <c r="B78" s="196" t="s">
        <v>413</v>
      </c>
      <c r="C78" s="143">
        <v>58081.15</v>
      </c>
      <c r="D78" s="199"/>
      <c r="E78" s="209">
        <f>IF(C78=0,0,D78/C78*100)</f>
        <v>0</v>
      </c>
      <c r="F78" s="123">
        <f>D78-C78</f>
        <v>-58081.15</v>
      </c>
      <c r="G78" s="12"/>
      <c r="H78" s="103"/>
      <c r="I78" s="200">
        <f>IF(G78=0,0,H78/G78*100)</f>
        <v>0</v>
      </c>
      <c r="J78" s="124">
        <f>H78-G78</f>
        <v>0</v>
      </c>
      <c r="K78" s="11">
        <f>C78+G78</f>
        <v>58081.15</v>
      </c>
      <c r="L78" s="11">
        <f>D78+H78</f>
        <v>0</v>
      </c>
      <c r="M78" s="209">
        <f>IF(K78=0,0,L78/K78*100)</f>
        <v>0</v>
      </c>
      <c r="N78" s="125">
        <f>L78-K78</f>
        <v>-58081.15</v>
      </c>
    </row>
    <row r="79" spans="1:14" ht="112.15" customHeight="1" x14ac:dyDescent="0.2">
      <c r="A79" s="145">
        <v>9518</v>
      </c>
      <c r="B79" s="144" t="s">
        <v>82</v>
      </c>
      <c r="C79" s="143">
        <v>608300</v>
      </c>
      <c r="D79" s="199">
        <v>540700</v>
      </c>
      <c r="E79" s="209">
        <f t="shared" si="14"/>
        <v>88.887062304783825</v>
      </c>
      <c r="F79" s="123">
        <f t="shared" si="21"/>
        <v>-67600</v>
      </c>
      <c r="G79" s="12"/>
      <c r="H79" s="103"/>
      <c r="I79" s="200">
        <f t="shared" si="16"/>
        <v>0</v>
      </c>
      <c r="J79" s="124">
        <f t="shared" si="22"/>
        <v>0</v>
      </c>
      <c r="K79" s="11">
        <f t="shared" si="24"/>
        <v>608300</v>
      </c>
      <c r="L79" s="11">
        <f t="shared" si="25"/>
        <v>540700</v>
      </c>
      <c r="M79" s="209">
        <f t="shared" si="18"/>
        <v>88.887062304783825</v>
      </c>
      <c r="N79" s="125">
        <f t="shared" si="23"/>
        <v>-67600</v>
      </c>
    </row>
    <row r="80" spans="1:14" ht="72.75" customHeight="1" x14ac:dyDescent="0.2">
      <c r="A80" s="145" t="s">
        <v>513</v>
      </c>
      <c r="B80" s="144" t="s">
        <v>514</v>
      </c>
      <c r="C80" s="103">
        <v>5543149.0300000003</v>
      </c>
      <c r="D80" s="199">
        <v>300000</v>
      </c>
      <c r="E80" s="209">
        <f>IF(C80=0,0,D80/C80*100)</f>
        <v>5.4120861332858654</v>
      </c>
      <c r="F80" s="123">
        <f>D80-C80</f>
        <v>-5243149.03</v>
      </c>
      <c r="G80" s="56">
        <v>33875093.710000001</v>
      </c>
      <c r="H80" s="199">
        <v>5116370</v>
      </c>
      <c r="I80" s="200">
        <f>IF(G80=0,0,H80/G80*100)</f>
        <v>15.103633494863622</v>
      </c>
      <c r="J80" s="124">
        <f>H80-G80</f>
        <v>-28758723.710000001</v>
      </c>
      <c r="K80" s="11">
        <f t="shared" si="24"/>
        <v>39418242.740000002</v>
      </c>
      <c r="L80" s="11">
        <f t="shared" si="25"/>
        <v>5416370</v>
      </c>
      <c r="M80" s="209">
        <f>IF(K80=0,0,L80/K80*100)</f>
        <v>13.740769814945839</v>
      </c>
      <c r="N80" s="125">
        <f>L80-K80</f>
        <v>-34001872.740000002</v>
      </c>
    </row>
    <row r="81" spans="1:17" ht="84" customHeight="1" x14ac:dyDescent="0.2">
      <c r="A81" s="145" t="s">
        <v>425</v>
      </c>
      <c r="B81" s="126" t="s">
        <v>426</v>
      </c>
      <c r="C81" s="143">
        <v>45831700</v>
      </c>
      <c r="D81" s="143">
        <v>29949000</v>
      </c>
      <c r="E81" s="209">
        <f t="shared" si="14"/>
        <v>65.345601406886502</v>
      </c>
      <c r="F81" s="123">
        <f t="shared" si="21"/>
        <v>-15882700</v>
      </c>
      <c r="G81" s="103">
        <v>11045000</v>
      </c>
      <c r="H81" s="103">
        <v>13802960</v>
      </c>
      <c r="I81" s="200">
        <f t="shared" si="16"/>
        <v>124.97021276595746</v>
      </c>
      <c r="J81" s="124">
        <f t="shared" si="22"/>
        <v>2757960</v>
      </c>
      <c r="K81" s="11">
        <f t="shared" si="24"/>
        <v>56876700</v>
      </c>
      <c r="L81" s="11">
        <f t="shared" si="25"/>
        <v>43751960</v>
      </c>
      <c r="M81" s="209">
        <f t="shared" si="18"/>
        <v>76.924223803420375</v>
      </c>
      <c r="N81" s="125">
        <f t="shared" si="23"/>
        <v>-13124740</v>
      </c>
    </row>
    <row r="82" spans="1:17" s="71" customFormat="1" ht="93" customHeight="1" x14ac:dyDescent="0.2">
      <c r="A82" s="140"/>
      <c r="B82" s="147" t="s">
        <v>429</v>
      </c>
      <c r="C82" s="133">
        <f>C83+C111</f>
        <v>886276736.13999999</v>
      </c>
      <c r="D82" s="134">
        <f>D83+D111</f>
        <v>923594213.3599999</v>
      </c>
      <c r="E82" s="207">
        <f t="shared" si="14"/>
        <v>104.21058972872612</v>
      </c>
      <c r="F82" s="134">
        <f t="shared" si="21"/>
        <v>37317477.219999909</v>
      </c>
      <c r="G82" s="134">
        <f>G83+G111</f>
        <v>298796933.51999998</v>
      </c>
      <c r="H82" s="134">
        <f>H83+H111</f>
        <v>285573731.11000001</v>
      </c>
      <c r="I82" s="197">
        <f t="shared" si="16"/>
        <v>95.574518702644298</v>
      </c>
      <c r="J82" s="135">
        <f t="shared" si="22"/>
        <v>-13223202.409999967</v>
      </c>
      <c r="K82" s="133">
        <f>K83+K111</f>
        <v>1185073669.6600001</v>
      </c>
      <c r="L82" s="133">
        <f>L83+L111</f>
        <v>1209167944.4700003</v>
      </c>
      <c r="M82" s="207">
        <f t="shared" si="18"/>
        <v>102.0331457382656</v>
      </c>
      <c r="N82" s="133">
        <f t="shared" si="23"/>
        <v>24094274.810000181</v>
      </c>
    </row>
    <row r="83" spans="1:17" s="2" customFormat="1" ht="21.6" customHeight="1" x14ac:dyDescent="0.2">
      <c r="A83" s="107">
        <v>2000</v>
      </c>
      <c r="B83" s="148" t="s">
        <v>430</v>
      </c>
      <c r="C83" s="102">
        <f>C84+C88+C103+C106+C110</f>
        <v>875794736.13999999</v>
      </c>
      <c r="D83" s="102">
        <f>D84+D88+D103+D106+D110</f>
        <v>923594213.3599999</v>
      </c>
      <c r="E83" s="208">
        <f t="shared" si="14"/>
        <v>105.45784020473479</v>
      </c>
      <c r="F83" s="117">
        <f t="shared" si="21"/>
        <v>47799477.219999909</v>
      </c>
      <c r="G83" s="102">
        <f>G84+G88+G103+G106+G110</f>
        <v>133199319.43000001</v>
      </c>
      <c r="H83" s="102">
        <f>H84+H88+H103+H106+H110</f>
        <v>66305416.489999995</v>
      </c>
      <c r="I83" s="198">
        <f t="shared" si="16"/>
        <v>49.779095549242172</v>
      </c>
      <c r="J83" s="118">
        <f t="shared" si="22"/>
        <v>-66893902.940000013</v>
      </c>
      <c r="K83" s="102">
        <f>K84+K88+K103+K106+K110</f>
        <v>1008994055.5700001</v>
      </c>
      <c r="L83" s="102">
        <f>L84+L88+L103+L106+L110</f>
        <v>989899629.85000014</v>
      </c>
      <c r="M83" s="208">
        <f t="shared" si="18"/>
        <v>98.107577976838229</v>
      </c>
      <c r="N83" s="119">
        <f t="shared" si="23"/>
        <v>-19094425.719999909</v>
      </c>
    </row>
    <row r="84" spans="1:17" s="2" customFormat="1" ht="37.9" customHeight="1" x14ac:dyDescent="0.2">
      <c r="A84" s="107">
        <v>2100</v>
      </c>
      <c r="B84" s="148" t="s">
        <v>431</v>
      </c>
      <c r="C84" s="149">
        <f>C85+C87</f>
        <v>343535295.59999996</v>
      </c>
      <c r="D84" s="149">
        <f>D85+D87</f>
        <v>384553270.91999996</v>
      </c>
      <c r="E84" s="208">
        <f t="shared" si="14"/>
        <v>111.93995954574632</v>
      </c>
      <c r="F84" s="117">
        <f t="shared" si="21"/>
        <v>41017975.319999993</v>
      </c>
      <c r="G84" s="149">
        <f>G85+G87</f>
        <v>6661311.8000000007</v>
      </c>
      <c r="H84" s="149">
        <f>H85+H87</f>
        <v>8983277.75</v>
      </c>
      <c r="I84" s="198">
        <f t="shared" si="16"/>
        <v>134.85748782994963</v>
      </c>
      <c r="J84" s="118">
        <f t="shared" si="22"/>
        <v>2321965.9499999993</v>
      </c>
      <c r="K84" s="149">
        <f>K85+K87</f>
        <v>350196607.39999998</v>
      </c>
      <c r="L84" s="149">
        <f>L85+L87</f>
        <v>393536548.66999996</v>
      </c>
      <c r="M84" s="208">
        <f t="shared" si="18"/>
        <v>112.37588838788962</v>
      </c>
      <c r="N84" s="119">
        <f t="shared" si="23"/>
        <v>43339941.269999981</v>
      </c>
      <c r="Q84" s="94"/>
    </row>
    <row r="85" spans="1:17" s="2" customFormat="1" ht="24.6" customHeight="1" x14ac:dyDescent="0.2">
      <c r="A85" s="107">
        <v>2110</v>
      </c>
      <c r="B85" s="148" t="s">
        <v>432</v>
      </c>
      <c r="C85" s="149">
        <f>C86</f>
        <v>282523265.01999998</v>
      </c>
      <c r="D85" s="149">
        <f>D86</f>
        <v>316319102.25999999</v>
      </c>
      <c r="E85" s="208">
        <f t="shared" si="14"/>
        <v>111.96214309558104</v>
      </c>
      <c r="F85" s="117">
        <f t="shared" si="21"/>
        <v>33795837.24000001</v>
      </c>
      <c r="G85" s="149">
        <f>G86</f>
        <v>5450261.6100000003</v>
      </c>
      <c r="H85" s="149">
        <f>H86</f>
        <v>7483946.46</v>
      </c>
      <c r="I85" s="198">
        <f t="shared" si="16"/>
        <v>137.31352723085158</v>
      </c>
      <c r="J85" s="118">
        <f t="shared" si="22"/>
        <v>2033684.8499999996</v>
      </c>
      <c r="K85" s="149">
        <f>K86</f>
        <v>287973526.63</v>
      </c>
      <c r="L85" s="149">
        <f>L86</f>
        <v>323803048.71999997</v>
      </c>
      <c r="M85" s="208">
        <f t="shared" si="18"/>
        <v>112.4419499630031</v>
      </c>
      <c r="N85" s="119">
        <f t="shared" si="23"/>
        <v>35829522.089999974</v>
      </c>
      <c r="Q85" s="94"/>
    </row>
    <row r="86" spans="1:17" s="69" customFormat="1" ht="27" customHeight="1" x14ac:dyDescent="0.2">
      <c r="A86" s="150">
        <v>2111</v>
      </c>
      <c r="B86" s="151" t="s">
        <v>433</v>
      </c>
      <c r="C86" s="152">
        <v>282523265.01999998</v>
      </c>
      <c r="D86" s="138">
        <v>316319102.25999999</v>
      </c>
      <c r="E86" s="209">
        <f t="shared" si="14"/>
        <v>111.96214309558104</v>
      </c>
      <c r="F86" s="123">
        <f t="shared" si="21"/>
        <v>33795837.24000001</v>
      </c>
      <c r="G86" s="152">
        <v>5450261.6100000003</v>
      </c>
      <c r="H86" s="199">
        <v>7483946.46</v>
      </c>
      <c r="I86" s="200">
        <f t="shared" si="16"/>
        <v>137.31352723085158</v>
      </c>
      <c r="J86" s="124">
        <f t="shared" si="22"/>
        <v>2033684.8499999996</v>
      </c>
      <c r="K86" s="11">
        <f>C86+G86</f>
        <v>287973526.63</v>
      </c>
      <c r="L86" s="11">
        <f>D86+H86</f>
        <v>323803048.71999997</v>
      </c>
      <c r="M86" s="209">
        <f t="shared" si="18"/>
        <v>112.4419499630031</v>
      </c>
      <c r="N86" s="125">
        <f t="shared" si="23"/>
        <v>35829522.089999974</v>
      </c>
      <c r="Q86" s="101"/>
    </row>
    <row r="87" spans="1:17" s="69" customFormat="1" ht="22.9" customHeight="1" x14ac:dyDescent="0.2">
      <c r="A87" s="150">
        <v>2120</v>
      </c>
      <c r="B87" s="151" t="s">
        <v>434</v>
      </c>
      <c r="C87" s="152">
        <v>61012030.579999998</v>
      </c>
      <c r="D87" s="138">
        <v>68234168.659999996</v>
      </c>
      <c r="E87" s="209">
        <f t="shared" ref="E87:E141" si="26">IF(C87=0,0,D87/C87*100)</f>
        <v>111.83723605220813</v>
      </c>
      <c r="F87" s="123">
        <f t="shared" si="21"/>
        <v>7222138.0799999982</v>
      </c>
      <c r="G87" s="152">
        <v>1211050.19</v>
      </c>
      <c r="H87" s="199">
        <v>1499331.29</v>
      </c>
      <c r="I87" s="200">
        <f t="shared" si="16"/>
        <v>123.80422400164935</v>
      </c>
      <c r="J87" s="124">
        <f t="shared" si="22"/>
        <v>288281.10000000009</v>
      </c>
      <c r="K87" s="11">
        <f>C87+G87</f>
        <v>62223080.769999996</v>
      </c>
      <c r="L87" s="11">
        <f>D87+H87</f>
        <v>69733499.950000003</v>
      </c>
      <c r="M87" s="209">
        <f t="shared" si="18"/>
        <v>112.07014999427842</v>
      </c>
      <c r="N87" s="125">
        <f t="shared" si="23"/>
        <v>7510419.1800000072</v>
      </c>
    </row>
    <row r="88" spans="1:17" s="2" customFormat="1" ht="27" customHeight="1" x14ac:dyDescent="0.2">
      <c r="A88" s="107">
        <v>2200</v>
      </c>
      <c r="B88" s="148" t="s">
        <v>435</v>
      </c>
      <c r="C88" s="149">
        <f>SUM(C89:C93)+C94+C100</f>
        <v>203177151.65000001</v>
      </c>
      <c r="D88" s="149">
        <f>SUM(D89:D93)+D94+D100</f>
        <v>175968078.38</v>
      </c>
      <c r="E88" s="208">
        <f t="shared" si="26"/>
        <v>86.60820222695547</v>
      </c>
      <c r="F88" s="117">
        <f t="shared" si="21"/>
        <v>-27209073.270000011</v>
      </c>
      <c r="G88" s="149">
        <f>SUM(G89:G93)+G94+G100</f>
        <v>54755720.200000003</v>
      </c>
      <c r="H88" s="149">
        <f>SUM(H89:H93)+H94+H100</f>
        <v>48774634.199999996</v>
      </c>
      <c r="I88" s="198">
        <f t="shared" si="16"/>
        <v>89.076783250857488</v>
      </c>
      <c r="J88" s="118">
        <f t="shared" si="22"/>
        <v>-5981086.0000000075</v>
      </c>
      <c r="K88" s="149">
        <f>SUM(K89:K93)+K94+K100</f>
        <v>257932871.85000002</v>
      </c>
      <c r="L88" s="149">
        <f>SUM(L89:L93)+L94+L100</f>
        <v>224742712.57999998</v>
      </c>
      <c r="M88" s="208">
        <f t="shared" si="18"/>
        <v>87.132249165472146</v>
      </c>
      <c r="N88" s="119">
        <f t="shared" si="23"/>
        <v>-33190159.270000041</v>
      </c>
    </row>
    <row r="89" spans="1:17" s="69" customFormat="1" ht="41.45" customHeight="1" x14ac:dyDescent="0.2">
      <c r="A89" s="150">
        <v>2210</v>
      </c>
      <c r="B89" s="151" t="s">
        <v>436</v>
      </c>
      <c r="C89" s="152">
        <v>9064040.6500000004</v>
      </c>
      <c r="D89" s="138">
        <v>7721097.6600000001</v>
      </c>
      <c r="E89" s="209">
        <f t="shared" si="26"/>
        <v>85.183837519528339</v>
      </c>
      <c r="F89" s="123">
        <f t="shared" si="21"/>
        <v>-1342942.9900000002</v>
      </c>
      <c r="G89" s="152">
        <v>26301126.879999999</v>
      </c>
      <c r="H89" s="199">
        <v>11438926.060000001</v>
      </c>
      <c r="I89" s="200">
        <f t="shared" si="16"/>
        <v>43.492151922579531</v>
      </c>
      <c r="J89" s="124">
        <f t="shared" si="22"/>
        <v>-14862200.819999998</v>
      </c>
      <c r="K89" s="11">
        <f t="shared" ref="K89:L93" si="27">C89+G89</f>
        <v>35365167.530000001</v>
      </c>
      <c r="L89" s="11">
        <f t="shared" si="27"/>
        <v>19160023.719999999</v>
      </c>
      <c r="M89" s="209">
        <f t="shared" si="18"/>
        <v>54.177669888730762</v>
      </c>
      <c r="N89" s="125">
        <f t="shared" si="23"/>
        <v>-16205143.810000002</v>
      </c>
    </row>
    <row r="90" spans="1:17" s="69" customFormat="1" ht="39.6" customHeight="1" x14ac:dyDescent="0.2">
      <c r="A90" s="150">
        <v>2220</v>
      </c>
      <c r="B90" s="151" t="s">
        <v>437</v>
      </c>
      <c r="C90" s="152">
        <v>847603.23</v>
      </c>
      <c r="D90" s="138">
        <v>1063085.46</v>
      </c>
      <c r="E90" s="209">
        <f t="shared" si="26"/>
        <v>125.42253525862566</v>
      </c>
      <c r="F90" s="123">
        <f t="shared" si="21"/>
        <v>215482.22999999998</v>
      </c>
      <c r="G90" s="152">
        <v>2501390.37</v>
      </c>
      <c r="H90" s="199">
        <v>2289677.0299999998</v>
      </c>
      <c r="I90" s="200">
        <f t="shared" si="16"/>
        <v>91.536173540157975</v>
      </c>
      <c r="J90" s="124">
        <f t="shared" si="22"/>
        <v>-211713.34000000032</v>
      </c>
      <c r="K90" s="11">
        <f t="shared" si="27"/>
        <v>3348993.6</v>
      </c>
      <c r="L90" s="11">
        <f t="shared" si="27"/>
        <v>3352762.4899999998</v>
      </c>
      <c r="M90" s="209">
        <f t="shared" si="18"/>
        <v>100.11253798753152</v>
      </c>
      <c r="N90" s="125">
        <f t="shared" si="23"/>
        <v>3768.8899999996647</v>
      </c>
    </row>
    <row r="91" spans="1:17" s="69" customFormat="1" ht="24.6" customHeight="1" x14ac:dyDescent="0.2">
      <c r="A91" s="150">
        <v>2230</v>
      </c>
      <c r="B91" s="151" t="s">
        <v>438</v>
      </c>
      <c r="C91" s="152">
        <v>15868181.529999999</v>
      </c>
      <c r="D91" s="138">
        <v>15542077.390000001</v>
      </c>
      <c r="E91" s="209">
        <f t="shared" si="26"/>
        <v>97.944918014811748</v>
      </c>
      <c r="F91" s="123">
        <f t="shared" si="21"/>
        <v>-326104.13999999873</v>
      </c>
      <c r="G91" s="152">
        <v>11409058.109999999</v>
      </c>
      <c r="H91" s="199">
        <v>14679441.630000001</v>
      </c>
      <c r="I91" s="200">
        <f t="shared" si="16"/>
        <v>128.66479851771041</v>
      </c>
      <c r="J91" s="124">
        <f t="shared" si="22"/>
        <v>3270383.5200000014</v>
      </c>
      <c r="K91" s="11">
        <f t="shared" si="27"/>
        <v>27277239.640000001</v>
      </c>
      <c r="L91" s="11">
        <f t="shared" si="27"/>
        <v>30221519.020000003</v>
      </c>
      <c r="M91" s="209">
        <f t="shared" si="18"/>
        <v>110.7939051709706</v>
      </c>
      <c r="N91" s="125">
        <f t="shared" si="23"/>
        <v>2944279.3800000027</v>
      </c>
    </row>
    <row r="92" spans="1:17" s="69" customFormat="1" ht="24.6" customHeight="1" x14ac:dyDescent="0.2">
      <c r="A92" s="150">
        <v>2240</v>
      </c>
      <c r="B92" s="151" t="s">
        <v>439</v>
      </c>
      <c r="C92" s="152">
        <v>17316210.870000001</v>
      </c>
      <c r="D92" s="138">
        <v>12709088.57</v>
      </c>
      <c r="E92" s="209">
        <f t="shared" si="26"/>
        <v>73.394166110660208</v>
      </c>
      <c r="F92" s="123">
        <f t="shared" si="21"/>
        <v>-4607122.3000000007</v>
      </c>
      <c r="G92" s="152">
        <v>2436236.85</v>
      </c>
      <c r="H92" s="199">
        <v>4325987.7</v>
      </c>
      <c r="I92" s="200">
        <f t="shared" si="16"/>
        <v>177.56843715749559</v>
      </c>
      <c r="J92" s="124">
        <f t="shared" si="22"/>
        <v>1889750.85</v>
      </c>
      <c r="K92" s="11">
        <f t="shared" si="27"/>
        <v>19752447.720000003</v>
      </c>
      <c r="L92" s="11">
        <f t="shared" si="27"/>
        <v>17035076.27</v>
      </c>
      <c r="M92" s="209">
        <f t="shared" si="18"/>
        <v>86.24286220867414</v>
      </c>
      <c r="N92" s="125">
        <f t="shared" si="23"/>
        <v>-2717371.450000003</v>
      </c>
    </row>
    <row r="93" spans="1:17" s="69" customFormat="1" ht="25.9" customHeight="1" x14ac:dyDescent="0.2">
      <c r="A93" s="150">
        <v>2250</v>
      </c>
      <c r="B93" s="151" t="s">
        <v>440</v>
      </c>
      <c r="C93" s="152">
        <v>435052.19</v>
      </c>
      <c r="D93" s="138">
        <v>473935.16</v>
      </c>
      <c r="E93" s="209">
        <f t="shared" si="26"/>
        <v>108.93754149358494</v>
      </c>
      <c r="F93" s="123">
        <f t="shared" si="21"/>
        <v>38882.969999999972</v>
      </c>
      <c r="G93" s="152">
        <v>119451.52</v>
      </c>
      <c r="H93" s="199">
        <v>205407.28</v>
      </c>
      <c r="I93" s="200">
        <f t="shared" si="16"/>
        <v>171.95869922793781</v>
      </c>
      <c r="J93" s="124">
        <f t="shared" si="22"/>
        <v>85955.76</v>
      </c>
      <c r="K93" s="11">
        <f t="shared" si="27"/>
        <v>554503.71</v>
      </c>
      <c r="L93" s="11">
        <f t="shared" si="27"/>
        <v>679342.44</v>
      </c>
      <c r="M93" s="209">
        <f t="shared" si="18"/>
        <v>122.51359688828774</v>
      </c>
      <c r="N93" s="125">
        <f t="shared" si="23"/>
        <v>124838.72999999998</v>
      </c>
    </row>
    <row r="94" spans="1:17" s="2" customFormat="1" ht="37.9" customHeight="1" x14ac:dyDescent="0.2">
      <c r="A94" s="107">
        <v>2270</v>
      </c>
      <c r="B94" s="148" t="s">
        <v>40</v>
      </c>
      <c r="C94" s="149">
        <f>SUM(C95:C99)</f>
        <v>37825917.75</v>
      </c>
      <c r="D94" s="149">
        <f>SUM(D95:D99)</f>
        <v>39256289.829999998</v>
      </c>
      <c r="E94" s="208">
        <f t="shared" si="26"/>
        <v>103.78146034540035</v>
      </c>
      <c r="F94" s="117">
        <f t="shared" si="21"/>
        <v>1430372.0799999982</v>
      </c>
      <c r="G94" s="149">
        <f>SUM(G95:G99)</f>
        <v>3074703.3899999997</v>
      </c>
      <c r="H94" s="149">
        <f>SUM(H95:H99)</f>
        <v>2930197.7800000003</v>
      </c>
      <c r="I94" s="198">
        <f t="shared" ref="I94:I141" si="28">IF(G94=0,0,H94/G94*100)</f>
        <v>95.300177231079203</v>
      </c>
      <c r="J94" s="118">
        <f t="shared" si="22"/>
        <v>-144505.6099999994</v>
      </c>
      <c r="K94" s="149">
        <f>SUM(K95:K99)</f>
        <v>40900621.140000001</v>
      </c>
      <c r="L94" s="149">
        <f>SUM(L95:L99)</f>
        <v>42186487.609999999</v>
      </c>
      <c r="M94" s="208">
        <f t="shared" si="18"/>
        <v>103.14388005404263</v>
      </c>
      <c r="N94" s="119">
        <f t="shared" si="23"/>
        <v>1285866.4699999988</v>
      </c>
    </row>
    <row r="95" spans="1:17" s="69" customFormat="1" ht="24.6" customHeight="1" x14ac:dyDescent="0.2">
      <c r="A95" s="150">
        <v>2271</v>
      </c>
      <c r="B95" s="151" t="s">
        <v>41</v>
      </c>
      <c r="C95" s="152">
        <v>1406572.67</v>
      </c>
      <c r="D95" s="138">
        <v>984087.8</v>
      </c>
      <c r="E95" s="209">
        <f t="shared" si="26"/>
        <v>69.963523463028764</v>
      </c>
      <c r="F95" s="123">
        <f t="shared" si="21"/>
        <v>-422484.86999999988</v>
      </c>
      <c r="G95" s="56"/>
      <c r="H95" s="56">
        <v>4000</v>
      </c>
      <c r="I95" s="200">
        <f>IF(G96=0,0,H95/G96*100)</f>
        <v>1.9162305445711632</v>
      </c>
      <c r="J95" s="124">
        <f t="shared" si="22"/>
        <v>4000</v>
      </c>
      <c r="K95" s="11">
        <f>C95+G95</f>
        <v>1406572.67</v>
      </c>
      <c r="L95" s="11">
        <f>D95+H95</f>
        <v>988087.8</v>
      </c>
      <c r="M95" s="209">
        <f t="shared" si="18"/>
        <v>70.247902655466788</v>
      </c>
      <c r="N95" s="125">
        <f t="shared" si="23"/>
        <v>-418484.86999999988</v>
      </c>
    </row>
    <row r="96" spans="1:17" s="69" customFormat="1" ht="38.450000000000003" customHeight="1" x14ac:dyDescent="0.2">
      <c r="A96" s="150">
        <v>2272</v>
      </c>
      <c r="B96" s="151" t="s">
        <v>42</v>
      </c>
      <c r="C96" s="152">
        <v>1626425.86</v>
      </c>
      <c r="D96" s="138">
        <v>1800838.05</v>
      </c>
      <c r="E96" s="209">
        <f t="shared" si="26"/>
        <v>110.72364835615684</v>
      </c>
      <c r="F96" s="123">
        <f t="shared" si="21"/>
        <v>174412.18999999994</v>
      </c>
      <c r="G96" s="152">
        <v>208743.15</v>
      </c>
      <c r="H96" s="199">
        <v>310284.71000000002</v>
      </c>
      <c r="I96" s="200">
        <f t="shared" si="28"/>
        <v>148.64425970385139</v>
      </c>
      <c r="J96" s="124">
        <f t="shared" si="22"/>
        <v>101541.56000000003</v>
      </c>
      <c r="K96" s="11">
        <f>C96+G96</f>
        <v>1835169.01</v>
      </c>
      <c r="L96" s="11">
        <f t="shared" ref="L96:L141" si="29">D96+H96</f>
        <v>2111122.7600000002</v>
      </c>
      <c r="M96" s="209">
        <f t="shared" ref="M96:M139" si="30">IF(K96=0,0,L96/K96*100)</f>
        <v>115.03696654075475</v>
      </c>
      <c r="N96" s="125">
        <f t="shared" si="23"/>
        <v>275953.75000000023</v>
      </c>
    </row>
    <row r="97" spans="1:14" s="69" customFormat="1" ht="24" customHeight="1" x14ac:dyDescent="0.2">
      <c r="A97" s="150">
        <v>2273</v>
      </c>
      <c r="B97" s="151" t="s">
        <v>43</v>
      </c>
      <c r="C97" s="152">
        <v>18405783.359999999</v>
      </c>
      <c r="D97" s="138">
        <v>20196999.25</v>
      </c>
      <c r="E97" s="209">
        <f t="shared" si="26"/>
        <v>109.73181013253</v>
      </c>
      <c r="F97" s="123">
        <f t="shared" si="21"/>
        <v>1791215.8900000006</v>
      </c>
      <c r="G97" s="152">
        <v>1469186.46</v>
      </c>
      <c r="H97" s="199">
        <v>1681230.52</v>
      </c>
      <c r="I97" s="200">
        <f t="shared" si="28"/>
        <v>114.4327534845373</v>
      </c>
      <c r="J97" s="124">
        <f t="shared" si="22"/>
        <v>212044.06000000006</v>
      </c>
      <c r="K97" s="11">
        <f t="shared" ref="K97:K141" si="31">C97+G97</f>
        <v>19874969.82</v>
      </c>
      <c r="L97" s="11">
        <f t="shared" si="29"/>
        <v>21878229.77</v>
      </c>
      <c r="M97" s="209">
        <f t="shared" si="30"/>
        <v>110.07931065125007</v>
      </c>
      <c r="N97" s="125">
        <f t="shared" si="23"/>
        <v>2003259.9499999993</v>
      </c>
    </row>
    <row r="98" spans="1:14" s="69" customFormat="1" ht="24" customHeight="1" x14ac:dyDescent="0.2">
      <c r="A98" s="150">
        <v>2274</v>
      </c>
      <c r="B98" s="151" t="s">
        <v>44</v>
      </c>
      <c r="C98" s="152">
        <v>15620419.5</v>
      </c>
      <c r="D98" s="138">
        <v>14649269.51</v>
      </c>
      <c r="E98" s="209">
        <f t="shared" si="26"/>
        <v>93.782817484511213</v>
      </c>
      <c r="F98" s="123">
        <f t="shared" si="21"/>
        <v>-971149.99000000022</v>
      </c>
      <c r="G98" s="152">
        <v>996113.34</v>
      </c>
      <c r="H98" s="199">
        <v>883875.3</v>
      </c>
      <c r="I98" s="200">
        <f t="shared" si="28"/>
        <v>88.732402680201034</v>
      </c>
      <c r="J98" s="124">
        <f t="shared" si="22"/>
        <v>-112238.03999999992</v>
      </c>
      <c r="K98" s="11">
        <f t="shared" si="31"/>
        <v>16616532.84</v>
      </c>
      <c r="L98" s="11">
        <f t="shared" si="29"/>
        <v>15533144.810000001</v>
      </c>
      <c r="M98" s="209">
        <f t="shared" si="30"/>
        <v>93.480059646426213</v>
      </c>
      <c r="N98" s="125">
        <f t="shared" si="23"/>
        <v>-1083388.0299999993</v>
      </c>
    </row>
    <row r="99" spans="1:14" s="69" customFormat="1" ht="31.9" customHeight="1" x14ac:dyDescent="0.2">
      <c r="A99" s="150">
        <v>2275</v>
      </c>
      <c r="B99" s="151" t="s">
        <v>205</v>
      </c>
      <c r="C99" s="152">
        <v>766716.36</v>
      </c>
      <c r="D99" s="138">
        <v>1625095.22</v>
      </c>
      <c r="E99" s="209">
        <f t="shared" si="26"/>
        <v>211.95520335577552</v>
      </c>
      <c r="F99" s="123">
        <f t="shared" si="21"/>
        <v>858378.86</v>
      </c>
      <c r="G99" s="152">
        <v>400660.44</v>
      </c>
      <c r="H99" s="199">
        <v>50807.25</v>
      </c>
      <c r="I99" s="200">
        <f t="shared" si="28"/>
        <v>12.680875107110651</v>
      </c>
      <c r="J99" s="124">
        <f t="shared" si="22"/>
        <v>-349853.19</v>
      </c>
      <c r="K99" s="11">
        <f t="shared" si="31"/>
        <v>1167376.8</v>
      </c>
      <c r="L99" s="11">
        <f t="shared" si="29"/>
        <v>1675902.47</v>
      </c>
      <c r="M99" s="209">
        <f t="shared" si="30"/>
        <v>143.56139936993779</v>
      </c>
      <c r="N99" s="125">
        <f t="shared" si="23"/>
        <v>508525.66999999993</v>
      </c>
    </row>
    <row r="100" spans="1:14" s="2" customFormat="1" ht="48.6" customHeight="1" x14ac:dyDescent="0.2">
      <c r="A100" s="107">
        <v>2280</v>
      </c>
      <c r="B100" s="148" t="s">
        <v>206</v>
      </c>
      <c r="C100" s="153">
        <f>C101+C102</f>
        <v>121820145.43000001</v>
      </c>
      <c r="D100" s="153">
        <f>D101+D102</f>
        <v>99202504.310000002</v>
      </c>
      <c r="E100" s="208">
        <f t="shared" si="26"/>
        <v>81.433578953493779</v>
      </c>
      <c r="F100" s="117">
        <f t="shared" si="21"/>
        <v>-22617641.120000005</v>
      </c>
      <c r="G100" s="153">
        <f>G101+G102</f>
        <v>8913753.0800000001</v>
      </c>
      <c r="H100" s="153">
        <f>H101+H102</f>
        <v>12904996.720000001</v>
      </c>
      <c r="I100" s="198">
        <f t="shared" si="28"/>
        <v>144.77624188351425</v>
      </c>
      <c r="J100" s="118">
        <f t="shared" si="22"/>
        <v>3991243.6400000006</v>
      </c>
      <c r="K100" s="153">
        <f>K101+K102</f>
        <v>130733898.51000002</v>
      </c>
      <c r="L100" s="153">
        <f>L101+L102</f>
        <v>112107501.03</v>
      </c>
      <c r="M100" s="208">
        <f t="shared" si="30"/>
        <v>85.75243476077074</v>
      </c>
      <c r="N100" s="119">
        <f t="shared" si="23"/>
        <v>-18626397.480000019</v>
      </c>
    </row>
    <row r="101" spans="1:14" s="69" customFormat="1" ht="52.15" customHeight="1" x14ac:dyDescent="0.2">
      <c r="A101" s="150">
        <v>2281</v>
      </c>
      <c r="B101" s="154" t="s">
        <v>207</v>
      </c>
      <c r="C101" s="12"/>
      <c r="D101" s="103">
        <v>166870</v>
      </c>
      <c r="E101" s="209">
        <f t="shared" si="26"/>
        <v>0</v>
      </c>
      <c r="F101" s="123">
        <f t="shared" si="21"/>
        <v>166870</v>
      </c>
      <c r="G101" s="56">
        <v>716017.65</v>
      </c>
      <c r="H101" s="199">
        <v>1783103</v>
      </c>
      <c r="I101" s="200">
        <f t="shared" si="28"/>
        <v>249.03059303077237</v>
      </c>
      <c r="J101" s="124">
        <f t="shared" si="22"/>
        <v>1067085.3500000001</v>
      </c>
      <c r="K101" s="11">
        <f t="shared" si="31"/>
        <v>716017.65</v>
      </c>
      <c r="L101" s="11">
        <f t="shared" si="29"/>
        <v>1949973</v>
      </c>
      <c r="M101" s="209">
        <f t="shared" si="30"/>
        <v>272.33588445759682</v>
      </c>
      <c r="N101" s="125">
        <f t="shared" si="23"/>
        <v>1233955.3500000001</v>
      </c>
    </row>
    <row r="102" spans="1:14" s="69" customFormat="1" ht="50.45" customHeight="1" x14ac:dyDescent="0.2">
      <c r="A102" s="150">
        <v>2282</v>
      </c>
      <c r="B102" s="151" t="s">
        <v>208</v>
      </c>
      <c r="C102" s="152">
        <v>121820145.43000001</v>
      </c>
      <c r="D102" s="138">
        <v>99035634.310000002</v>
      </c>
      <c r="E102" s="209">
        <f t="shared" si="26"/>
        <v>81.296598325691221</v>
      </c>
      <c r="F102" s="123">
        <f t="shared" si="21"/>
        <v>-22784511.120000005</v>
      </c>
      <c r="G102" s="152">
        <v>8197735.4299999997</v>
      </c>
      <c r="H102" s="199">
        <v>11121893.720000001</v>
      </c>
      <c r="I102" s="200">
        <f t="shared" si="28"/>
        <v>135.67031791851815</v>
      </c>
      <c r="J102" s="124">
        <f t="shared" si="22"/>
        <v>2924158.290000001</v>
      </c>
      <c r="K102" s="11">
        <f t="shared" si="31"/>
        <v>130017880.86000001</v>
      </c>
      <c r="L102" s="11">
        <f t="shared" si="29"/>
        <v>110157528.03</v>
      </c>
      <c r="M102" s="209">
        <f t="shared" si="30"/>
        <v>84.724906529291047</v>
      </c>
      <c r="N102" s="125">
        <f t="shared" si="23"/>
        <v>-19860352.830000013</v>
      </c>
    </row>
    <row r="103" spans="1:14" s="2" customFormat="1" ht="27" customHeight="1" x14ac:dyDescent="0.2">
      <c r="A103" s="107">
        <v>2600</v>
      </c>
      <c r="B103" s="148" t="s">
        <v>209</v>
      </c>
      <c r="C103" s="116">
        <f>SUM(C104:C105)</f>
        <v>269389851.19</v>
      </c>
      <c r="D103" s="116">
        <f>SUM(D104:D105)</f>
        <v>294936008.01999998</v>
      </c>
      <c r="E103" s="208">
        <f t="shared" si="26"/>
        <v>109.48296927933723</v>
      </c>
      <c r="F103" s="117">
        <f t="shared" si="21"/>
        <v>25546156.829999983</v>
      </c>
      <c r="G103" s="116">
        <f>SUM(G104:G105)</f>
        <v>71063483.780000001</v>
      </c>
      <c r="H103" s="116">
        <f>SUM(H104:H105)</f>
        <v>7700948.4000000004</v>
      </c>
      <c r="I103" s="198">
        <f t="shared" si="28"/>
        <v>10.836716679751836</v>
      </c>
      <c r="J103" s="118">
        <f t="shared" si="22"/>
        <v>-63362535.380000003</v>
      </c>
      <c r="K103" s="116">
        <f>SUM(K104:K105)</f>
        <v>340453334.97000003</v>
      </c>
      <c r="L103" s="116">
        <f>SUM(L104:L105)</f>
        <v>302636956.42000002</v>
      </c>
      <c r="M103" s="208">
        <f t="shared" si="30"/>
        <v>88.892345979418209</v>
      </c>
      <c r="N103" s="119">
        <f t="shared" si="23"/>
        <v>-37816378.550000012</v>
      </c>
    </row>
    <row r="104" spans="1:14" s="69" customFormat="1" ht="65.45" customHeight="1" x14ac:dyDescent="0.2">
      <c r="A104" s="150">
        <v>2610</v>
      </c>
      <c r="B104" s="151" t="s">
        <v>210</v>
      </c>
      <c r="C104" s="152">
        <v>135149028.00999999</v>
      </c>
      <c r="D104" s="138">
        <v>165593811.02000001</v>
      </c>
      <c r="E104" s="209">
        <f t="shared" si="26"/>
        <v>122.52682350608349</v>
      </c>
      <c r="F104" s="123">
        <f t="shared" si="21"/>
        <v>30444783.01000002</v>
      </c>
      <c r="G104" s="152">
        <v>63399141.07</v>
      </c>
      <c r="H104" s="199">
        <v>2584578.4</v>
      </c>
      <c r="I104" s="200">
        <f t="shared" si="28"/>
        <v>4.076677311994378</v>
      </c>
      <c r="J104" s="124">
        <f t="shared" si="22"/>
        <v>-60814562.670000002</v>
      </c>
      <c r="K104" s="11">
        <f t="shared" si="31"/>
        <v>198548169.07999998</v>
      </c>
      <c r="L104" s="11">
        <f t="shared" si="29"/>
        <v>168178389.42000002</v>
      </c>
      <c r="M104" s="209">
        <f t="shared" si="30"/>
        <v>84.704074683376589</v>
      </c>
      <c r="N104" s="125">
        <f t="shared" si="23"/>
        <v>-30369779.659999967</v>
      </c>
    </row>
    <row r="105" spans="1:14" ht="43.9" customHeight="1" x14ac:dyDescent="0.2">
      <c r="A105" s="150">
        <v>2620</v>
      </c>
      <c r="B105" s="151" t="s">
        <v>211</v>
      </c>
      <c r="C105" s="152">
        <v>134240823.18000001</v>
      </c>
      <c r="D105" s="138">
        <v>129342197</v>
      </c>
      <c r="E105" s="209">
        <f t="shared" si="26"/>
        <v>96.350866998609234</v>
      </c>
      <c r="F105" s="123">
        <f t="shared" si="21"/>
        <v>-4898626.1800000072</v>
      </c>
      <c r="G105" s="56">
        <v>7664342.71</v>
      </c>
      <c r="H105" s="199">
        <v>5116370</v>
      </c>
      <c r="I105" s="200">
        <f t="shared" si="28"/>
        <v>66.755496114812956</v>
      </c>
      <c r="J105" s="124">
        <f t="shared" si="22"/>
        <v>-2547972.71</v>
      </c>
      <c r="K105" s="11">
        <f t="shared" si="31"/>
        <v>141905165.89000002</v>
      </c>
      <c r="L105" s="11">
        <f t="shared" si="29"/>
        <v>134458567</v>
      </c>
      <c r="M105" s="209">
        <f t="shared" si="30"/>
        <v>94.752411694601477</v>
      </c>
      <c r="N105" s="125">
        <f t="shared" si="23"/>
        <v>-7446598.8900000155</v>
      </c>
    </row>
    <row r="106" spans="1:14" s="2" customFormat="1" ht="25.9" customHeight="1" x14ac:dyDescent="0.2">
      <c r="A106" s="107">
        <v>2700</v>
      </c>
      <c r="B106" s="148" t="s">
        <v>212</v>
      </c>
      <c r="C106" s="116">
        <f>SUM(C107:C109)</f>
        <v>57473923.530000001</v>
      </c>
      <c r="D106" s="116">
        <f>SUM(D107:D109)</f>
        <v>66466885.980000004</v>
      </c>
      <c r="E106" s="208">
        <f t="shared" si="26"/>
        <v>115.64703068393425</v>
      </c>
      <c r="F106" s="117">
        <f t="shared" si="21"/>
        <v>8992962.450000003</v>
      </c>
      <c r="G106" s="116">
        <f>SUM(G107:G109)</f>
        <v>393265</v>
      </c>
      <c r="H106" s="116">
        <f>SUM(H107:H109)</f>
        <v>410705</v>
      </c>
      <c r="I106" s="198">
        <f t="shared" si="28"/>
        <v>104.43466873482257</v>
      </c>
      <c r="J106" s="118">
        <f t="shared" si="22"/>
        <v>17440</v>
      </c>
      <c r="K106" s="116">
        <f>SUM(K107:K109)</f>
        <v>57867188.530000001</v>
      </c>
      <c r="L106" s="116">
        <f>SUM(L107:L109)</f>
        <v>66877590.979999997</v>
      </c>
      <c r="M106" s="208">
        <f t="shared" si="30"/>
        <v>115.57083155219946</v>
      </c>
      <c r="N106" s="119">
        <f t="shared" si="23"/>
        <v>9010402.4499999955</v>
      </c>
    </row>
    <row r="107" spans="1:14" s="69" customFormat="1" ht="28.9" customHeight="1" x14ac:dyDescent="0.2">
      <c r="A107" s="150">
        <v>2710</v>
      </c>
      <c r="B107" s="151" t="s">
        <v>213</v>
      </c>
      <c r="C107" s="152">
        <v>907390.27</v>
      </c>
      <c r="D107" s="138">
        <v>821045.55</v>
      </c>
      <c r="E107" s="209">
        <f t="shared" si="26"/>
        <v>90.484279713512919</v>
      </c>
      <c r="F107" s="123">
        <f t="shared" si="21"/>
        <v>-86344.719999999972</v>
      </c>
      <c r="G107" s="56"/>
      <c r="H107" s="56"/>
      <c r="I107" s="200">
        <f t="shared" si="28"/>
        <v>0</v>
      </c>
      <c r="J107" s="124">
        <f t="shared" si="22"/>
        <v>0</v>
      </c>
      <c r="K107" s="11">
        <f t="shared" si="31"/>
        <v>907390.27</v>
      </c>
      <c r="L107" s="11">
        <f t="shared" si="29"/>
        <v>821045.55</v>
      </c>
      <c r="M107" s="209">
        <f t="shared" si="30"/>
        <v>90.484279713512919</v>
      </c>
      <c r="N107" s="125">
        <f t="shared" si="23"/>
        <v>-86344.719999999972</v>
      </c>
    </row>
    <row r="108" spans="1:14" s="69" customFormat="1" ht="27" customHeight="1" x14ac:dyDescent="0.2">
      <c r="A108" s="150">
        <v>2720</v>
      </c>
      <c r="B108" s="151" t="s">
        <v>428</v>
      </c>
      <c r="C108" s="152">
        <v>34027840.630000003</v>
      </c>
      <c r="D108" s="138">
        <v>32365769.350000001</v>
      </c>
      <c r="E108" s="209">
        <f t="shared" si="26"/>
        <v>95.115554648111683</v>
      </c>
      <c r="F108" s="123">
        <f t="shared" si="21"/>
        <v>-1662071.2800000012</v>
      </c>
      <c r="G108" s="152">
        <v>393265</v>
      </c>
      <c r="H108" s="199">
        <v>407510</v>
      </c>
      <c r="I108" s="200">
        <f t="shared" si="28"/>
        <v>103.6222394568548</v>
      </c>
      <c r="J108" s="124">
        <f t="shared" si="22"/>
        <v>14245</v>
      </c>
      <c r="K108" s="11">
        <f t="shared" si="31"/>
        <v>34421105.630000003</v>
      </c>
      <c r="L108" s="11">
        <f t="shared" si="29"/>
        <v>32773279.350000001</v>
      </c>
      <c r="M108" s="209">
        <f t="shared" si="30"/>
        <v>95.212744478016347</v>
      </c>
      <c r="N108" s="125">
        <f t="shared" si="23"/>
        <v>-1647826.2800000012</v>
      </c>
    </row>
    <row r="109" spans="1:14" s="69" customFormat="1" ht="21" customHeight="1" x14ac:dyDescent="0.2">
      <c r="A109" s="150">
        <v>2730</v>
      </c>
      <c r="B109" s="151" t="s">
        <v>214</v>
      </c>
      <c r="C109" s="152">
        <v>22538692.629999999</v>
      </c>
      <c r="D109" s="138">
        <v>33280071.079999998</v>
      </c>
      <c r="E109" s="209">
        <f t="shared" si="26"/>
        <v>147.65750448055158</v>
      </c>
      <c r="F109" s="123">
        <f t="shared" si="21"/>
        <v>10741378.449999999</v>
      </c>
      <c r="G109" s="152"/>
      <c r="H109" s="138">
        <v>3195</v>
      </c>
      <c r="I109" s="200">
        <f t="shared" si="28"/>
        <v>0</v>
      </c>
      <c r="J109" s="124">
        <f t="shared" si="22"/>
        <v>3195</v>
      </c>
      <c r="K109" s="11">
        <f t="shared" si="31"/>
        <v>22538692.629999999</v>
      </c>
      <c r="L109" s="11">
        <f t="shared" si="29"/>
        <v>33283266.079999998</v>
      </c>
      <c r="M109" s="209">
        <f t="shared" si="30"/>
        <v>147.67168010312406</v>
      </c>
      <c r="N109" s="125">
        <f t="shared" si="23"/>
        <v>10744573.449999999</v>
      </c>
    </row>
    <row r="110" spans="1:14" s="2" customFormat="1" ht="19.899999999999999" customHeight="1" x14ac:dyDescent="0.2">
      <c r="A110" s="107">
        <v>2800</v>
      </c>
      <c r="B110" s="148" t="s">
        <v>215</v>
      </c>
      <c r="C110" s="155">
        <v>2218514.17</v>
      </c>
      <c r="D110" s="179">
        <v>1669970.06</v>
      </c>
      <c r="E110" s="208">
        <f t="shared" si="26"/>
        <v>75.274257094332654</v>
      </c>
      <c r="F110" s="117">
        <f t="shared" si="21"/>
        <v>-548544.10999999987</v>
      </c>
      <c r="G110" s="155">
        <v>325538.65000000002</v>
      </c>
      <c r="H110" s="201">
        <v>435851.14</v>
      </c>
      <c r="I110" s="198">
        <f t="shared" si="28"/>
        <v>133.88614224455375</v>
      </c>
      <c r="J110" s="118">
        <f t="shared" si="22"/>
        <v>110312.48999999999</v>
      </c>
      <c r="K110" s="9">
        <f t="shared" si="31"/>
        <v>2544052.8199999998</v>
      </c>
      <c r="L110" s="9">
        <f t="shared" si="29"/>
        <v>2105821.2000000002</v>
      </c>
      <c r="M110" s="208">
        <f t="shared" si="30"/>
        <v>82.774271958708795</v>
      </c>
      <c r="N110" s="119">
        <f t="shared" si="23"/>
        <v>-438231.61999999965</v>
      </c>
    </row>
    <row r="111" spans="1:14" s="2" customFormat="1" ht="25.9" customHeight="1" x14ac:dyDescent="0.2">
      <c r="A111" s="156" t="s">
        <v>490</v>
      </c>
      <c r="B111" s="148" t="s">
        <v>216</v>
      </c>
      <c r="C111" s="116">
        <f>C112+C122</f>
        <v>10482000</v>
      </c>
      <c r="D111" s="116">
        <f>D112+D122</f>
        <v>0</v>
      </c>
      <c r="E111" s="208">
        <f t="shared" si="26"/>
        <v>0</v>
      </c>
      <c r="F111" s="117">
        <f t="shared" si="21"/>
        <v>-10482000</v>
      </c>
      <c r="G111" s="116">
        <f>G112+G122</f>
        <v>165597614.09</v>
      </c>
      <c r="H111" s="116">
        <f>H112+H122</f>
        <v>219268314.62</v>
      </c>
      <c r="I111" s="198">
        <f t="shared" si="28"/>
        <v>132.41031027224264</v>
      </c>
      <c r="J111" s="118">
        <f t="shared" si="22"/>
        <v>53670700.530000001</v>
      </c>
      <c r="K111" s="116">
        <f>K112+K122</f>
        <v>176079614.09000003</v>
      </c>
      <c r="L111" s="116">
        <f>L112+L122</f>
        <v>219268314.62</v>
      </c>
      <c r="M111" s="208">
        <f t="shared" si="30"/>
        <v>124.5279391105008</v>
      </c>
      <c r="N111" s="119">
        <f t="shared" si="23"/>
        <v>43188700.529999971</v>
      </c>
    </row>
    <row r="112" spans="1:14" s="2" customFormat="1" ht="21.6" customHeight="1" x14ac:dyDescent="0.2">
      <c r="A112" s="156" t="s">
        <v>217</v>
      </c>
      <c r="B112" s="148" t="s">
        <v>218</v>
      </c>
      <c r="C112" s="116">
        <f>C113+C114+C116+C119+C121</f>
        <v>0</v>
      </c>
      <c r="D112" s="116">
        <f>D113+D114+D116+D119+D121</f>
        <v>0</v>
      </c>
      <c r="E112" s="208">
        <f t="shared" si="26"/>
        <v>0</v>
      </c>
      <c r="F112" s="116">
        <f>F113+F114+F116+F119</f>
        <v>0</v>
      </c>
      <c r="G112" s="116">
        <f>G113+G114+G116+G119+G121</f>
        <v>102611965.19000001</v>
      </c>
      <c r="H112" s="116">
        <f>H113+H114+H116+H119+H121</f>
        <v>150191259.62</v>
      </c>
      <c r="I112" s="198">
        <f t="shared" si="28"/>
        <v>146.36817386929533</v>
      </c>
      <c r="J112" s="116">
        <f>J113+J114+J116+J119</f>
        <v>47579294.429999992</v>
      </c>
      <c r="K112" s="116">
        <f>K113+K114+K116+K119+K121</f>
        <v>102611965.19000001</v>
      </c>
      <c r="L112" s="116">
        <f>L113+L114+L116+L119+L121</f>
        <v>150191259.62</v>
      </c>
      <c r="M112" s="208">
        <f t="shared" si="30"/>
        <v>146.36817386929533</v>
      </c>
      <c r="N112" s="119">
        <f t="shared" si="23"/>
        <v>47579294.429999992</v>
      </c>
    </row>
    <row r="113" spans="1:14" ht="40.9" customHeight="1" x14ac:dyDescent="0.2">
      <c r="A113" s="157" t="s">
        <v>219</v>
      </c>
      <c r="B113" s="151" t="s">
        <v>220</v>
      </c>
      <c r="C113" s="12"/>
      <c r="D113" s="103"/>
      <c r="E113" s="209">
        <f t="shared" si="26"/>
        <v>0</v>
      </c>
      <c r="F113" s="117">
        <f t="shared" si="21"/>
        <v>0</v>
      </c>
      <c r="G113" s="152">
        <v>19217658.890000001</v>
      </c>
      <c r="H113" s="199">
        <v>64744903.799999997</v>
      </c>
      <c r="I113" s="200">
        <f t="shared" si="28"/>
        <v>336.90317936536127</v>
      </c>
      <c r="J113" s="124">
        <f t="shared" si="22"/>
        <v>45527244.909999996</v>
      </c>
      <c r="K113" s="11">
        <f t="shared" si="31"/>
        <v>19217658.890000001</v>
      </c>
      <c r="L113" s="11">
        <f t="shared" si="29"/>
        <v>64744903.799999997</v>
      </c>
      <c r="M113" s="209">
        <f t="shared" si="30"/>
        <v>336.90317936536127</v>
      </c>
      <c r="N113" s="125">
        <f t="shared" si="23"/>
        <v>45527244.909999996</v>
      </c>
    </row>
    <row r="114" spans="1:14" s="2" customFormat="1" ht="37.9" customHeight="1" x14ac:dyDescent="0.2">
      <c r="A114" s="156" t="s">
        <v>221</v>
      </c>
      <c r="B114" s="148" t="s">
        <v>222</v>
      </c>
      <c r="C114" s="116">
        <f>C115</f>
        <v>0</v>
      </c>
      <c r="D114" s="116">
        <f>D115</f>
        <v>0</v>
      </c>
      <c r="E114" s="208">
        <f t="shared" si="26"/>
        <v>0</v>
      </c>
      <c r="F114" s="117">
        <f t="shared" si="21"/>
        <v>0</v>
      </c>
      <c r="G114" s="116">
        <f>G115</f>
        <v>55982147.479999997</v>
      </c>
      <c r="H114" s="116">
        <f>H115</f>
        <v>37769465.25</v>
      </c>
      <c r="I114" s="198">
        <f t="shared" si="28"/>
        <v>67.466981797176317</v>
      </c>
      <c r="J114" s="118">
        <f t="shared" si="22"/>
        <v>-18212682.229999997</v>
      </c>
      <c r="K114" s="116">
        <f>K115</f>
        <v>55982147.479999997</v>
      </c>
      <c r="L114" s="116">
        <f>L115</f>
        <v>37769465.25</v>
      </c>
      <c r="M114" s="208">
        <f t="shared" si="30"/>
        <v>67.466981797176317</v>
      </c>
      <c r="N114" s="119">
        <f t="shared" si="23"/>
        <v>-18212682.229999997</v>
      </c>
    </row>
    <row r="115" spans="1:14" ht="41.45" customHeight="1" x14ac:dyDescent="0.2">
      <c r="A115" s="157" t="s">
        <v>223</v>
      </c>
      <c r="B115" s="151" t="s">
        <v>224</v>
      </c>
      <c r="C115" s="12"/>
      <c r="D115" s="103"/>
      <c r="E115" s="209">
        <f t="shared" si="26"/>
        <v>0</v>
      </c>
      <c r="F115" s="117">
        <f t="shared" si="21"/>
        <v>0</v>
      </c>
      <c r="G115" s="152">
        <v>55982147.479999997</v>
      </c>
      <c r="H115" s="138">
        <v>37769465.25</v>
      </c>
      <c r="I115" s="200">
        <f t="shared" si="28"/>
        <v>67.466981797176317</v>
      </c>
      <c r="J115" s="124">
        <f t="shared" si="22"/>
        <v>-18212682.229999997</v>
      </c>
      <c r="K115" s="11">
        <f t="shared" si="31"/>
        <v>55982147.479999997</v>
      </c>
      <c r="L115" s="11">
        <f t="shared" si="29"/>
        <v>37769465.25</v>
      </c>
      <c r="M115" s="209">
        <f t="shared" si="30"/>
        <v>67.466981797176317</v>
      </c>
      <c r="N115" s="125">
        <f t="shared" si="23"/>
        <v>-18212682.229999997</v>
      </c>
    </row>
    <row r="116" spans="1:14" s="2" customFormat="1" ht="27.6" customHeight="1" x14ac:dyDescent="0.2">
      <c r="A116" s="156" t="s">
        <v>225</v>
      </c>
      <c r="B116" s="148" t="s">
        <v>226</v>
      </c>
      <c r="C116" s="116">
        <f>C118+C117</f>
        <v>0</v>
      </c>
      <c r="D116" s="116">
        <f>D118+D117</f>
        <v>0</v>
      </c>
      <c r="E116" s="209">
        <f t="shared" si="26"/>
        <v>0</v>
      </c>
      <c r="F116" s="116">
        <f>F118+F117</f>
        <v>0</v>
      </c>
      <c r="G116" s="116">
        <f>G118+G117</f>
        <v>9965540.0899999999</v>
      </c>
      <c r="H116" s="116">
        <f>H118+H117</f>
        <v>9645535.9900000002</v>
      </c>
      <c r="I116" s="200">
        <f t="shared" si="28"/>
        <v>96.788893556094251</v>
      </c>
      <c r="J116" s="116">
        <f>J118+J117</f>
        <v>-320004.09999999963</v>
      </c>
      <c r="K116" s="116">
        <f>K118+K117</f>
        <v>9965540.0899999999</v>
      </c>
      <c r="L116" s="116">
        <f>L118+L117</f>
        <v>9645535.9900000002</v>
      </c>
      <c r="M116" s="208">
        <f t="shared" si="30"/>
        <v>96.788893556094251</v>
      </c>
      <c r="N116" s="116">
        <f>N118+N117</f>
        <v>-320004.09999999963</v>
      </c>
    </row>
    <row r="117" spans="1:14" s="2" customFormat="1" ht="33.75" customHeight="1" x14ac:dyDescent="0.2">
      <c r="A117" s="157">
        <v>3131</v>
      </c>
      <c r="B117" s="151" t="s">
        <v>451</v>
      </c>
      <c r="C117" s="116"/>
      <c r="D117" s="116"/>
      <c r="E117" s="209">
        <f t="shared" si="26"/>
        <v>0</v>
      </c>
      <c r="F117" s="117">
        <f t="shared" si="21"/>
        <v>0</v>
      </c>
      <c r="G117" s="116"/>
      <c r="H117" s="214"/>
      <c r="I117" s="200">
        <f t="shared" si="28"/>
        <v>0</v>
      </c>
      <c r="J117" s="124">
        <f t="shared" si="22"/>
        <v>0</v>
      </c>
      <c r="K117" s="11">
        <f>C117+G117</f>
        <v>0</v>
      </c>
      <c r="L117" s="11">
        <f>D117+H117</f>
        <v>0</v>
      </c>
      <c r="M117" s="209">
        <f>IF(K117=0,0,L117/K117*100)</f>
        <v>0</v>
      </c>
      <c r="N117" s="125">
        <f>L117-K117</f>
        <v>0</v>
      </c>
    </row>
    <row r="118" spans="1:14" s="69" customFormat="1" ht="21.6" customHeight="1" x14ac:dyDescent="0.2">
      <c r="A118" s="157" t="s">
        <v>227</v>
      </c>
      <c r="B118" s="151" t="s">
        <v>228</v>
      </c>
      <c r="C118" s="12"/>
      <c r="D118" s="103"/>
      <c r="E118" s="209">
        <f t="shared" si="26"/>
        <v>0</v>
      </c>
      <c r="F118" s="123">
        <f t="shared" si="21"/>
        <v>0</v>
      </c>
      <c r="G118" s="56">
        <v>9965540.0899999999</v>
      </c>
      <c r="H118" s="199">
        <v>9645535.9900000002</v>
      </c>
      <c r="I118" s="200">
        <f t="shared" si="28"/>
        <v>96.788893556094251</v>
      </c>
      <c r="J118" s="124">
        <f t="shared" si="22"/>
        <v>-320004.09999999963</v>
      </c>
      <c r="K118" s="11">
        <f t="shared" si="31"/>
        <v>9965540.0899999999</v>
      </c>
      <c r="L118" s="11">
        <f t="shared" si="29"/>
        <v>9645535.9900000002</v>
      </c>
      <c r="M118" s="209">
        <f t="shared" si="30"/>
        <v>96.788893556094251</v>
      </c>
      <c r="N118" s="125">
        <f t="shared" si="23"/>
        <v>-320004.09999999963</v>
      </c>
    </row>
    <row r="119" spans="1:14" s="2" customFormat="1" ht="24" customHeight="1" x14ac:dyDescent="0.2">
      <c r="A119" s="156" t="s">
        <v>229</v>
      </c>
      <c r="B119" s="148" t="s">
        <v>230</v>
      </c>
      <c r="C119" s="116">
        <f>C120</f>
        <v>0</v>
      </c>
      <c r="D119" s="116">
        <f>D120</f>
        <v>0</v>
      </c>
      <c r="E119" s="209">
        <f t="shared" si="26"/>
        <v>0</v>
      </c>
      <c r="F119" s="116">
        <f>F120</f>
        <v>0</v>
      </c>
      <c r="G119" s="116">
        <f>G120</f>
        <v>17446618.73</v>
      </c>
      <c r="H119" s="116">
        <f>H120</f>
        <v>38031354.579999998</v>
      </c>
      <c r="I119" s="198">
        <f t="shared" si="28"/>
        <v>217.98696451481402</v>
      </c>
      <c r="J119" s="116">
        <f>J120</f>
        <v>20584735.849999998</v>
      </c>
      <c r="K119" s="116">
        <f>K120</f>
        <v>17446618.73</v>
      </c>
      <c r="L119" s="116">
        <f>L120</f>
        <v>38031354.579999998</v>
      </c>
      <c r="M119" s="208">
        <f t="shared" si="30"/>
        <v>217.98696451481402</v>
      </c>
      <c r="N119" s="116">
        <f>N120</f>
        <v>20584735.849999998</v>
      </c>
    </row>
    <row r="120" spans="1:14" ht="40.9" customHeight="1" x14ac:dyDescent="0.2">
      <c r="A120" s="157" t="s">
        <v>231</v>
      </c>
      <c r="B120" s="151" t="s">
        <v>232</v>
      </c>
      <c r="C120" s="12"/>
      <c r="D120" s="103"/>
      <c r="E120" s="209">
        <f t="shared" si="26"/>
        <v>0</v>
      </c>
      <c r="F120" s="117">
        <f t="shared" si="21"/>
        <v>0</v>
      </c>
      <c r="G120" s="152">
        <v>17446618.73</v>
      </c>
      <c r="H120" s="199">
        <v>38031354.579999998</v>
      </c>
      <c r="I120" s="200">
        <f t="shared" si="28"/>
        <v>217.98696451481402</v>
      </c>
      <c r="J120" s="124">
        <f t="shared" si="22"/>
        <v>20584735.849999998</v>
      </c>
      <c r="K120" s="11">
        <f t="shared" si="31"/>
        <v>17446618.73</v>
      </c>
      <c r="L120" s="11">
        <f t="shared" si="29"/>
        <v>38031354.579999998</v>
      </c>
      <c r="M120" s="209">
        <f t="shared" si="30"/>
        <v>217.98696451481402</v>
      </c>
      <c r="N120" s="125">
        <f t="shared" si="23"/>
        <v>20584735.849999998</v>
      </c>
    </row>
    <row r="121" spans="1:14" ht="40.9" customHeight="1" x14ac:dyDescent="0.2">
      <c r="A121" s="156">
        <v>3160</v>
      </c>
      <c r="B121" s="148" t="s">
        <v>497</v>
      </c>
      <c r="C121" s="13"/>
      <c r="D121" s="102"/>
      <c r="E121" s="209">
        <f>IF(C121=0,0,D121/C121*100)</f>
        <v>0</v>
      </c>
      <c r="F121" s="117">
        <f>D121-C121</f>
        <v>0</v>
      </c>
      <c r="G121" s="155"/>
      <c r="H121" s="224"/>
      <c r="I121" s="200">
        <f>IF(G121=0,0,H121/G121*100)</f>
        <v>0</v>
      </c>
      <c r="J121" s="118">
        <f>H121-G121</f>
        <v>0</v>
      </c>
      <c r="K121" s="9">
        <f>C121+G121</f>
        <v>0</v>
      </c>
      <c r="L121" s="9">
        <f>D121+H121</f>
        <v>0</v>
      </c>
      <c r="M121" s="208">
        <f>IF(K121=0,0,L121/K121*100)</f>
        <v>0</v>
      </c>
      <c r="N121" s="119">
        <f>L121-K121</f>
        <v>0</v>
      </c>
    </row>
    <row r="122" spans="1:14" s="2" customFormat="1" ht="24" customHeight="1" x14ac:dyDescent="0.2">
      <c r="A122" s="156" t="s">
        <v>653</v>
      </c>
      <c r="B122" s="148" t="s">
        <v>654</v>
      </c>
      <c r="C122" s="116">
        <f>C123+C124</f>
        <v>10482000</v>
      </c>
      <c r="D122" s="116">
        <f>D123+D124</f>
        <v>0</v>
      </c>
      <c r="E122" s="209">
        <f t="shared" si="26"/>
        <v>0</v>
      </c>
      <c r="F122" s="117">
        <f t="shared" si="21"/>
        <v>-10482000</v>
      </c>
      <c r="G122" s="116">
        <f>G123+G124</f>
        <v>62985648.899999999</v>
      </c>
      <c r="H122" s="116">
        <f>H123+H124</f>
        <v>69077055</v>
      </c>
      <c r="I122" s="198">
        <f t="shared" si="28"/>
        <v>109.67110160232072</v>
      </c>
      <c r="J122" s="118">
        <f t="shared" si="22"/>
        <v>6091406.1000000015</v>
      </c>
      <c r="K122" s="116">
        <f>K123+K124</f>
        <v>73467648.900000006</v>
      </c>
      <c r="L122" s="116">
        <f>L123+L124</f>
        <v>69077055</v>
      </c>
      <c r="M122" s="208">
        <f t="shared" si="30"/>
        <v>94.023772414472887</v>
      </c>
      <c r="N122" s="119">
        <f t="shared" si="23"/>
        <v>-4390593.900000006</v>
      </c>
    </row>
    <row r="123" spans="1:14" s="69" customFormat="1" ht="35.450000000000003" customHeight="1" x14ac:dyDescent="0.2">
      <c r="A123" s="157" t="s">
        <v>655</v>
      </c>
      <c r="B123" s="151" t="s">
        <v>452</v>
      </c>
      <c r="C123" s="12"/>
      <c r="D123" s="103"/>
      <c r="E123" s="209">
        <f t="shared" si="26"/>
        <v>0</v>
      </c>
      <c r="F123" s="123">
        <f t="shared" si="21"/>
        <v>0</v>
      </c>
      <c r="G123" s="152">
        <v>25729897.899999999</v>
      </c>
      <c r="H123" s="199">
        <v>1220895</v>
      </c>
      <c r="I123" s="200">
        <f t="shared" si="28"/>
        <v>4.7450440912942762</v>
      </c>
      <c r="J123" s="124">
        <f t="shared" si="22"/>
        <v>-24509002.899999999</v>
      </c>
      <c r="K123" s="11">
        <f t="shared" si="31"/>
        <v>25729897.899999999</v>
      </c>
      <c r="L123" s="11">
        <f t="shared" si="29"/>
        <v>1220895</v>
      </c>
      <c r="M123" s="209">
        <f t="shared" si="30"/>
        <v>4.7450440912942762</v>
      </c>
      <c r="N123" s="125">
        <f t="shared" si="23"/>
        <v>-24509002.899999999</v>
      </c>
    </row>
    <row r="124" spans="1:14" s="69" customFormat="1" ht="36.6" customHeight="1" x14ac:dyDescent="0.2">
      <c r="A124" s="157" t="s">
        <v>453</v>
      </c>
      <c r="B124" s="151" t="s">
        <v>454</v>
      </c>
      <c r="C124" s="56">
        <v>10482000</v>
      </c>
      <c r="D124" s="138"/>
      <c r="E124" s="209">
        <f t="shared" si="26"/>
        <v>0</v>
      </c>
      <c r="F124" s="123">
        <f t="shared" si="21"/>
        <v>-10482000</v>
      </c>
      <c r="G124" s="152">
        <v>37255751</v>
      </c>
      <c r="H124" s="138">
        <v>67856160</v>
      </c>
      <c r="I124" s="200">
        <f t="shared" si="28"/>
        <v>182.13606806637719</v>
      </c>
      <c r="J124" s="124">
        <f t="shared" si="22"/>
        <v>30600409</v>
      </c>
      <c r="K124" s="11">
        <f t="shared" si="31"/>
        <v>47737751</v>
      </c>
      <c r="L124" s="11">
        <f t="shared" si="29"/>
        <v>67856160</v>
      </c>
      <c r="M124" s="209">
        <f t="shared" si="30"/>
        <v>142.14360454475536</v>
      </c>
      <c r="N124" s="125">
        <f t="shared" si="23"/>
        <v>20118409</v>
      </c>
    </row>
    <row r="125" spans="1:14" s="71" customFormat="1" ht="22.9" customHeight="1" x14ac:dyDescent="0.2">
      <c r="A125" s="158"/>
      <c r="B125" s="132" t="s">
        <v>455</v>
      </c>
      <c r="C125" s="133">
        <f>SUM(C126:C129)</f>
        <v>5500000</v>
      </c>
      <c r="D125" s="133">
        <f>SUM(D126:D129)</f>
        <v>6484364</v>
      </c>
      <c r="E125" s="207">
        <f t="shared" si="26"/>
        <v>117.89752727272726</v>
      </c>
      <c r="F125" s="133">
        <f>SUM(F126:F129)</f>
        <v>984364</v>
      </c>
      <c r="G125" s="133">
        <f>SUM(G126:G129)</f>
        <v>-1534392.69</v>
      </c>
      <c r="H125" s="133">
        <f>SUM(H126:H129)</f>
        <v>-2546971.2599999998</v>
      </c>
      <c r="I125" s="133">
        <f>SUM(I126:I129)</f>
        <v>440.92813790390693</v>
      </c>
      <c r="J125" s="135">
        <f t="shared" si="22"/>
        <v>-1012578.5699999998</v>
      </c>
      <c r="K125" s="133">
        <f>SUM(K126:K129)</f>
        <v>3965607.31</v>
      </c>
      <c r="L125" s="133">
        <f>SUM(L126:L129)</f>
        <v>3937392.74</v>
      </c>
      <c r="M125" s="207">
        <f t="shared" si="30"/>
        <v>99.288518307678828</v>
      </c>
      <c r="N125" s="133">
        <f t="shared" si="23"/>
        <v>-28214.569999999832</v>
      </c>
    </row>
    <row r="126" spans="1:14" ht="69.599999999999994" customHeight="1" x14ac:dyDescent="0.2">
      <c r="A126" s="150" t="s">
        <v>198</v>
      </c>
      <c r="B126" s="159" t="s">
        <v>65</v>
      </c>
      <c r="C126" s="52"/>
      <c r="D126" s="52">
        <v>1459364</v>
      </c>
      <c r="E126" s="209">
        <f t="shared" si="26"/>
        <v>0</v>
      </c>
      <c r="F126" s="123">
        <f t="shared" si="21"/>
        <v>1459364</v>
      </c>
      <c r="G126" s="160"/>
      <c r="H126" s="160"/>
      <c r="I126" s="200">
        <f t="shared" si="28"/>
        <v>0</v>
      </c>
      <c r="J126" s="124">
        <f t="shared" si="22"/>
        <v>0</v>
      </c>
      <c r="K126" s="11">
        <f t="shared" si="31"/>
        <v>0</v>
      </c>
      <c r="L126" s="11">
        <f t="shared" si="29"/>
        <v>1459364</v>
      </c>
      <c r="M126" s="209">
        <f t="shared" si="30"/>
        <v>0</v>
      </c>
      <c r="N126" s="125">
        <f t="shared" si="23"/>
        <v>1459364</v>
      </c>
    </row>
    <row r="127" spans="1:14" ht="69" customHeight="1" x14ac:dyDescent="0.2">
      <c r="A127" s="150" t="s">
        <v>199</v>
      </c>
      <c r="B127" s="159" t="s">
        <v>200</v>
      </c>
      <c r="C127" s="103"/>
      <c r="D127" s="199"/>
      <c r="E127" s="209">
        <f t="shared" si="26"/>
        <v>0</v>
      </c>
      <c r="F127" s="123">
        <f t="shared" si="21"/>
        <v>0</v>
      </c>
      <c r="G127" s="205">
        <v>-984392.54</v>
      </c>
      <c r="H127" s="199">
        <v>-1621971.26</v>
      </c>
      <c r="I127" s="200">
        <f t="shared" si="28"/>
        <v>164.76874763801032</v>
      </c>
      <c r="J127" s="124">
        <f t="shared" si="22"/>
        <v>-637578.72</v>
      </c>
      <c r="K127" s="11">
        <f t="shared" si="31"/>
        <v>-984392.54</v>
      </c>
      <c r="L127" s="11">
        <f t="shared" si="29"/>
        <v>-1621971.26</v>
      </c>
      <c r="M127" s="209">
        <f t="shared" si="30"/>
        <v>164.76874763801032</v>
      </c>
      <c r="N127" s="125">
        <f t="shared" si="23"/>
        <v>-637578.72</v>
      </c>
    </row>
    <row r="128" spans="1:14" ht="58.15" customHeight="1" x14ac:dyDescent="0.2">
      <c r="A128" s="150" t="s">
        <v>201</v>
      </c>
      <c r="B128" s="159" t="s">
        <v>66</v>
      </c>
      <c r="C128" s="56">
        <v>5500000</v>
      </c>
      <c r="D128" s="199">
        <v>5025000</v>
      </c>
      <c r="E128" s="209">
        <f t="shared" si="26"/>
        <v>91.363636363636374</v>
      </c>
      <c r="F128" s="123">
        <f t="shared" ref="F128:F141" si="32">D128-C128</f>
        <v>-475000</v>
      </c>
      <c r="G128" s="160">
        <v>3550000</v>
      </c>
      <c r="H128" s="199">
        <v>4825000</v>
      </c>
      <c r="I128" s="200">
        <f t="shared" si="28"/>
        <v>135.91549295774647</v>
      </c>
      <c r="J128" s="124">
        <f t="shared" ref="J128:J141" si="33">H128-G128</f>
        <v>1275000</v>
      </c>
      <c r="K128" s="11">
        <f t="shared" si="31"/>
        <v>9050000</v>
      </c>
      <c r="L128" s="11">
        <f t="shared" si="29"/>
        <v>9850000</v>
      </c>
      <c r="M128" s="209">
        <f t="shared" si="30"/>
        <v>108.83977900552486</v>
      </c>
      <c r="N128" s="125">
        <f t="shared" ref="N128:N141" si="34">L128-K128</f>
        <v>800000</v>
      </c>
    </row>
    <row r="129" spans="1:14" ht="56.45" customHeight="1" x14ac:dyDescent="0.2">
      <c r="A129" s="150" t="s">
        <v>202</v>
      </c>
      <c r="B129" s="159" t="s">
        <v>67</v>
      </c>
      <c r="C129" s="161"/>
      <c r="D129" s="161"/>
      <c r="E129" s="209">
        <f t="shared" si="26"/>
        <v>0</v>
      </c>
      <c r="F129" s="117">
        <f t="shared" si="32"/>
        <v>0</v>
      </c>
      <c r="G129" s="205">
        <v>-4100000.15</v>
      </c>
      <c r="H129" s="199">
        <v>-5750000</v>
      </c>
      <c r="I129" s="200">
        <f t="shared" si="28"/>
        <v>140.24389730815011</v>
      </c>
      <c r="J129" s="124">
        <f t="shared" si="33"/>
        <v>-1649999.85</v>
      </c>
      <c r="K129" s="11">
        <f t="shared" si="31"/>
        <v>-4100000.15</v>
      </c>
      <c r="L129" s="11">
        <f t="shared" si="29"/>
        <v>-5750000</v>
      </c>
      <c r="M129" s="209">
        <f t="shared" si="30"/>
        <v>140.24389730815011</v>
      </c>
      <c r="N129" s="125">
        <f t="shared" si="34"/>
        <v>-1649999.85</v>
      </c>
    </row>
    <row r="130" spans="1:14" s="2" customFormat="1" ht="54.6" customHeight="1" x14ac:dyDescent="0.2">
      <c r="A130" s="140">
        <v>4000</v>
      </c>
      <c r="B130" s="162" t="s">
        <v>338</v>
      </c>
      <c r="C130" s="133">
        <f>C131</f>
        <v>5500000</v>
      </c>
      <c r="D130" s="134">
        <f>D131</f>
        <v>6484364</v>
      </c>
      <c r="E130" s="207">
        <f t="shared" si="26"/>
        <v>117.89752727272726</v>
      </c>
      <c r="F130" s="134">
        <f t="shared" si="32"/>
        <v>984364</v>
      </c>
      <c r="G130" s="133">
        <f>G131</f>
        <v>-1534392.6899999995</v>
      </c>
      <c r="H130" s="134">
        <f>H131</f>
        <v>-2546971.2599999998</v>
      </c>
      <c r="I130" s="197">
        <f t="shared" si="28"/>
        <v>165.99213986088532</v>
      </c>
      <c r="J130" s="135">
        <f t="shared" si="33"/>
        <v>-1012578.5700000003</v>
      </c>
      <c r="K130" s="133">
        <f>K131</f>
        <v>3965607.3100000005</v>
      </c>
      <c r="L130" s="133">
        <f>L131</f>
        <v>3937392.74</v>
      </c>
      <c r="M130" s="207">
        <f t="shared" si="30"/>
        <v>99.288518307678814</v>
      </c>
      <c r="N130" s="133">
        <f t="shared" si="34"/>
        <v>-28214.570000000298</v>
      </c>
    </row>
    <row r="131" spans="1:14" ht="22.9" customHeight="1" x14ac:dyDescent="0.2">
      <c r="A131" s="136">
        <v>4100</v>
      </c>
      <c r="B131" s="142" t="s">
        <v>339</v>
      </c>
      <c r="C131" s="122">
        <f>C132+C134</f>
        <v>5500000</v>
      </c>
      <c r="D131" s="122">
        <f>D132+D134</f>
        <v>6484364</v>
      </c>
      <c r="E131" s="209">
        <f t="shared" si="26"/>
        <v>117.89752727272726</v>
      </c>
      <c r="F131" s="123">
        <f t="shared" si="32"/>
        <v>984364</v>
      </c>
      <c r="G131" s="103">
        <f>G132+G134</f>
        <v>-1534392.6899999995</v>
      </c>
      <c r="H131" s="103">
        <f>H132+H134</f>
        <v>-2546971.2599999998</v>
      </c>
      <c r="I131" s="200">
        <f t="shared" si="28"/>
        <v>165.99213986088532</v>
      </c>
      <c r="J131" s="124">
        <f t="shared" si="33"/>
        <v>-1012578.5700000003</v>
      </c>
      <c r="K131" s="11">
        <f t="shared" si="31"/>
        <v>3965607.3100000005</v>
      </c>
      <c r="L131" s="11">
        <f t="shared" si="29"/>
        <v>3937392.74</v>
      </c>
      <c r="M131" s="209">
        <f t="shared" si="30"/>
        <v>99.288518307678814</v>
      </c>
      <c r="N131" s="125">
        <f t="shared" si="34"/>
        <v>-28214.570000000298</v>
      </c>
    </row>
    <row r="132" spans="1:14" ht="21.6" customHeight="1" x14ac:dyDescent="0.2">
      <c r="A132" s="136">
        <v>4110</v>
      </c>
      <c r="B132" s="142" t="s">
        <v>340</v>
      </c>
      <c r="C132" s="122">
        <f>C133</f>
        <v>5500000</v>
      </c>
      <c r="D132" s="122">
        <f>D133</f>
        <v>6484364</v>
      </c>
      <c r="E132" s="209">
        <f t="shared" si="26"/>
        <v>117.89752727272726</v>
      </c>
      <c r="F132" s="123">
        <f t="shared" si="32"/>
        <v>984364</v>
      </c>
      <c r="G132" s="103">
        <f>G133</f>
        <v>3550000</v>
      </c>
      <c r="H132" s="103">
        <f>H133</f>
        <v>4825000</v>
      </c>
      <c r="I132" s="200">
        <f t="shared" si="28"/>
        <v>135.91549295774647</v>
      </c>
      <c r="J132" s="124">
        <f t="shared" si="33"/>
        <v>1275000</v>
      </c>
      <c r="K132" s="11">
        <f t="shared" si="31"/>
        <v>9050000</v>
      </c>
      <c r="L132" s="11">
        <f t="shared" si="29"/>
        <v>11309364</v>
      </c>
      <c r="M132" s="209">
        <f t="shared" si="30"/>
        <v>124.96534806629833</v>
      </c>
      <c r="N132" s="125">
        <f t="shared" si="34"/>
        <v>2259364</v>
      </c>
    </row>
    <row r="133" spans="1:14" ht="22.9" customHeight="1" x14ac:dyDescent="0.2">
      <c r="A133" s="136">
        <v>4113</v>
      </c>
      <c r="B133" s="142" t="s">
        <v>341</v>
      </c>
      <c r="C133" s="122">
        <f>C126+C128</f>
        <v>5500000</v>
      </c>
      <c r="D133" s="122">
        <f>D126+D128</f>
        <v>6484364</v>
      </c>
      <c r="E133" s="209">
        <f t="shared" si="26"/>
        <v>117.89752727272726</v>
      </c>
      <c r="F133" s="123">
        <f t="shared" si="32"/>
        <v>984364</v>
      </c>
      <c r="G133" s="103">
        <f>G126+G128</f>
        <v>3550000</v>
      </c>
      <c r="H133" s="103">
        <f>H126+H128</f>
        <v>4825000</v>
      </c>
      <c r="I133" s="200">
        <f t="shared" si="28"/>
        <v>135.91549295774647</v>
      </c>
      <c r="J133" s="124">
        <f t="shared" si="33"/>
        <v>1275000</v>
      </c>
      <c r="K133" s="11">
        <f t="shared" si="31"/>
        <v>9050000</v>
      </c>
      <c r="L133" s="11">
        <f t="shared" si="29"/>
        <v>11309364</v>
      </c>
      <c r="M133" s="209">
        <f t="shared" si="30"/>
        <v>124.96534806629833</v>
      </c>
      <c r="N133" s="125">
        <f t="shared" si="34"/>
        <v>2259364</v>
      </c>
    </row>
    <row r="134" spans="1:14" ht="24" customHeight="1" x14ac:dyDescent="0.2">
      <c r="A134" s="136">
        <v>4120</v>
      </c>
      <c r="B134" s="142" t="s">
        <v>342</v>
      </c>
      <c r="C134" s="12"/>
      <c r="D134" s="103"/>
      <c r="E134" s="209">
        <f t="shared" si="26"/>
        <v>0</v>
      </c>
      <c r="F134" s="117">
        <f t="shared" si="32"/>
        <v>0</v>
      </c>
      <c r="G134" s="103">
        <f>G135</f>
        <v>-5084392.6899999995</v>
      </c>
      <c r="H134" s="103">
        <f>H135</f>
        <v>-7371971.2599999998</v>
      </c>
      <c r="I134" s="200">
        <f t="shared" si="28"/>
        <v>144.99216935975889</v>
      </c>
      <c r="J134" s="124">
        <f t="shared" si="33"/>
        <v>-2287578.5700000003</v>
      </c>
      <c r="K134" s="11">
        <f t="shared" si="31"/>
        <v>-5084392.6899999995</v>
      </c>
      <c r="L134" s="11">
        <f t="shared" si="29"/>
        <v>-7371971.2599999998</v>
      </c>
      <c r="M134" s="209">
        <f t="shared" si="30"/>
        <v>144.99216935975889</v>
      </c>
      <c r="N134" s="125">
        <f t="shared" si="34"/>
        <v>-2287578.5700000003</v>
      </c>
    </row>
    <row r="135" spans="1:14" ht="31.5" x14ac:dyDescent="0.2">
      <c r="A135" s="136">
        <v>4123</v>
      </c>
      <c r="B135" s="142" t="s">
        <v>522</v>
      </c>
      <c r="C135" s="12"/>
      <c r="D135" s="161"/>
      <c r="E135" s="209">
        <f t="shared" si="26"/>
        <v>0</v>
      </c>
      <c r="F135" s="117">
        <f t="shared" si="32"/>
        <v>0</v>
      </c>
      <c r="G135" s="103">
        <f>G127+G129</f>
        <v>-5084392.6899999995</v>
      </c>
      <c r="H135" s="103">
        <f>H127+H129</f>
        <v>-7371971.2599999998</v>
      </c>
      <c r="I135" s="200">
        <f t="shared" si="28"/>
        <v>144.99216935975889</v>
      </c>
      <c r="J135" s="124">
        <f t="shared" si="33"/>
        <v>-2287578.5700000003</v>
      </c>
      <c r="K135" s="11">
        <f t="shared" si="31"/>
        <v>-5084392.6899999995</v>
      </c>
      <c r="L135" s="11">
        <f t="shared" si="29"/>
        <v>-7371971.2599999998</v>
      </c>
      <c r="M135" s="209">
        <f t="shared" si="30"/>
        <v>144.99216935975889</v>
      </c>
      <c r="N135" s="125">
        <f t="shared" si="34"/>
        <v>-2287578.5700000003</v>
      </c>
    </row>
    <row r="136" spans="1:14" s="2" customFormat="1" ht="38.450000000000003" customHeight="1" x14ac:dyDescent="0.2">
      <c r="A136" s="158"/>
      <c r="B136" s="163" t="s">
        <v>523</v>
      </c>
      <c r="C136" s="133">
        <f>C6-C60-C125</f>
        <v>352632942.11999989</v>
      </c>
      <c r="D136" s="134">
        <f>D6-D60-D125</f>
        <v>230001581.84000015</v>
      </c>
      <c r="E136" s="207">
        <f t="shared" si="26"/>
        <v>65.224077040916768</v>
      </c>
      <c r="F136" s="134">
        <f t="shared" si="32"/>
        <v>-122631360.27999973</v>
      </c>
      <c r="G136" s="133">
        <f>G6-G60-G125</f>
        <v>-3715984.9200000144</v>
      </c>
      <c r="H136" s="134">
        <f>H6-H60-H125</f>
        <v>-25223116.980000012</v>
      </c>
      <c r="I136" s="197">
        <f t="shared" si="28"/>
        <v>678.77339448406349</v>
      </c>
      <c r="J136" s="135">
        <f t="shared" si="33"/>
        <v>-21507132.059999999</v>
      </c>
      <c r="K136" s="133">
        <f>K6-K60-K125</f>
        <v>348916957.19999999</v>
      </c>
      <c r="L136" s="133">
        <f>L6-L60-L125</f>
        <v>204778464.86000037</v>
      </c>
      <c r="M136" s="207">
        <f t="shared" si="30"/>
        <v>58.689742826864354</v>
      </c>
      <c r="N136" s="133">
        <f t="shared" si="34"/>
        <v>-144138492.33999962</v>
      </c>
    </row>
    <row r="137" spans="1:14" ht="22.9" customHeight="1" x14ac:dyDescent="0.2">
      <c r="A137" s="150">
        <v>602100</v>
      </c>
      <c r="B137" s="142" t="s">
        <v>643</v>
      </c>
      <c r="C137" s="160">
        <v>216484987.02000001</v>
      </c>
      <c r="D137" s="199">
        <v>67447832.090000004</v>
      </c>
      <c r="E137" s="209">
        <f t="shared" si="26"/>
        <v>31.155893541831993</v>
      </c>
      <c r="F137" s="123">
        <f t="shared" si="32"/>
        <v>-149037154.93000001</v>
      </c>
      <c r="G137" s="160">
        <v>141860846.41</v>
      </c>
      <c r="H137" s="199">
        <v>219051387.28</v>
      </c>
      <c r="I137" s="200">
        <f t="shared" si="28"/>
        <v>154.41285796851042</v>
      </c>
      <c r="J137" s="124">
        <f t="shared" si="33"/>
        <v>77190540.870000005</v>
      </c>
      <c r="K137" s="11">
        <f t="shared" si="31"/>
        <v>358345833.43000001</v>
      </c>
      <c r="L137" s="11">
        <f t="shared" si="29"/>
        <v>286499219.37</v>
      </c>
      <c r="M137" s="209">
        <f t="shared" si="30"/>
        <v>79.950481530006499</v>
      </c>
      <c r="N137" s="125">
        <f t="shared" si="34"/>
        <v>-71846614.060000002</v>
      </c>
    </row>
    <row r="138" spans="1:14" ht="24" customHeight="1" x14ac:dyDescent="0.2">
      <c r="A138" s="150">
        <v>602200</v>
      </c>
      <c r="B138" s="142" t="s">
        <v>524</v>
      </c>
      <c r="C138" s="160">
        <v>458301159.97000003</v>
      </c>
      <c r="D138" s="199">
        <v>243704100.63999999</v>
      </c>
      <c r="E138" s="209">
        <f t="shared" si="26"/>
        <v>53.175536508777896</v>
      </c>
      <c r="F138" s="123">
        <f t="shared" si="32"/>
        <v>-214597059.33000004</v>
      </c>
      <c r="G138" s="160">
        <v>246717186.53</v>
      </c>
      <c r="H138" s="199">
        <v>247432589.86000001</v>
      </c>
      <c r="I138" s="200">
        <f t="shared" si="28"/>
        <v>100.28996898840407</v>
      </c>
      <c r="J138" s="124">
        <f t="shared" si="33"/>
        <v>715403.33000001311</v>
      </c>
      <c r="K138" s="11">
        <f t="shared" si="31"/>
        <v>705018346.5</v>
      </c>
      <c r="L138" s="11">
        <f t="shared" si="29"/>
        <v>491136690.5</v>
      </c>
      <c r="M138" s="209">
        <f t="shared" si="30"/>
        <v>69.6629659268023</v>
      </c>
      <c r="N138" s="125">
        <f t="shared" si="34"/>
        <v>-213881656</v>
      </c>
    </row>
    <row r="139" spans="1:14" ht="50.45" customHeight="1" x14ac:dyDescent="0.2">
      <c r="A139" s="150">
        <v>602400</v>
      </c>
      <c r="B139" s="142" t="s">
        <v>525</v>
      </c>
      <c r="C139" s="160">
        <v>-108762743.48</v>
      </c>
      <c r="D139" s="199">
        <v>-61391529.399999999</v>
      </c>
      <c r="E139" s="209">
        <f t="shared" si="26"/>
        <v>56.445366708949443</v>
      </c>
      <c r="F139" s="123">
        <f t="shared" si="32"/>
        <v>47371214.080000006</v>
      </c>
      <c r="G139" s="160">
        <v>108762743.48</v>
      </c>
      <c r="H139" s="199">
        <v>61391529.399999999</v>
      </c>
      <c r="I139" s="200">
        <f t="shared" si="28"/>
        <v>56.445366708949443</v>
      </c>
      <c r="J139" s="124">
        <f t="shared" si="33"/>
        <v>-47371214.080000006</v>
      </c>
      <c r="K139" s="11">
        <f t="shared" si="31"/>
        <v>0</v>
      </c>
      <c r="L139" s="11">
        <f t="shared" si="29"/>
        <v>0</v>
      </c>
      <c r="M139" s="209">
        <f t="shared" si="30"/>
        <v>0</v>
      </c>
      <c r="N139" s="125">
        <f t="shared" si="34"/>
        <v>0</v>
      </c>
    </row>
    <row r="140" spans="1:14" ht="50.45" customHeight="1" x14ac:dyDescent="0.2">
      <c r="A140" s="286">
        <v>602302</v>
      </c>
      <c r="B140" s="285" t="s">
        <v>416</v>
      </c>
      <c r="C140" s="103"/>
      <c r="D140" s="199">
        <v>7646216.1100000003</v>
      </c>
      <c r="E140" s="209">
        <f>IF(C140=0,0,D140/C140*100)</f>
        <v>0</v>
      </c>
      <c r="F140" s="123">
        <f>D140-C140</f>
        <v>7646216.1100000003</v>
      </c>
      <c r="G140" s="160"/>
      <c r="H140" s="199">
        <v>-7646216.1100000003</v>
      </c>
      <c r="I140" s="200">
        <f>IF(G140=0,0,H140/G140*100)</f>
        <v>0</v>
      </c>
      <c r="J140" s="124">
        <f>H140-G140</f>
        <v>-7646216.1100000003</v>
      </c>
      <c r="K140" s="11">
        <f>C140+G140</f>
        <v>0</v>
      </c>
      <c r="L140" s="11">
        <f>D140+H140</f>
        <v>0</v>
      </c>
      <c r="M140" s="209"/>
      <c r="N140" s="125">
        <f>L140-K140</f>
        <v>0</v>
      </c>
    </row>
    <row r="141" spans="1:14" ht="22.9" customHeight="1" x14ac:dyDescent="0.2">
      <c r="A141" s="150">
        <v>602304</v>
      </c>
      <c r="B141" s="142" t="s">
        <v>526</v>
      </c>
      <c r="C141" s="103">
        <v>-2054025.69</v>
      </c>
      <c r="D141" s="199"/>
      <c r="E141" s="209">
        <f t="shared" si="26"/>
        <v>0</v>
      </c>
      <c r="F141" s="123">
        <f t="shared" si="32"/>
        <v>2054025.69</v>
      </c>
      <c r="G141" s="160">
        <v>-190418.44</v>
      </c>
      <c r="H141" s="199">
        <v>-140993.73000000001</v>
      </c>
      <c r="I141" s="200">
        <f t="shared" si="28"/>
        <v>74.044157698172512</v>
      </c>
      <c r="J141" s="124">
        <f t="shared" si="33"/>
        <v>49424.709999999992</v>
      </c>
      <c r="K141" s="11">
        <f t="shared" si="31"/>
        <v>-2244444.13</v>
      </c>
      <c r="L141" s="11">
        <f t="shared" si="29"/>
        <v>-140993.73000000001</v>
      </c>
      <c r="M141" s="209"/>
      <c r="N141" s="125">
        <f t="shared" si="34"/>
        <v>2103450.4</v>
      </c>
    </row>
    <row r="142" spans="1:14" x14ac:dyDescent="0.2">
      <c r="C142" s="68"/>
      <c r="D142" s="68"/>
      <c r="E142" s="68"/>
      <c r="F142" s="68"/>
      <c r="G142" s="68"/>
      <c r="H142" s="68"/>
      <c r="I142" s="68"/>
      <c r="J142" s="68"/>
      <c r="K142" s="68"/>
      <c r="L142" s="68"/>
      <c r="M142" s="68"/>
      <c r="N142" s="68"/>
    </row>
    <row r="143" spans="1:14" x14ac:dyDescent="0.2">
      <c r="C143" s="68"/>
      <c r="D143" s="68"/>
      <c r="E143" s="68"/>
      <c r="F143" s="68"/>
      <c r="G143" s="68"/>
      <c r="H143" s="68"/>
      <c r="I143" s="68"/>
      <c r="J143" s="68"/>
      <c r="K143" s="68"/>
      <c r="L143" s="68"/>
      <c r="M143" s="68"/>
      <c r="N143" s="68"/>
    </row>
  </sheetData>
  <mergeCells count="18">
    <mergeCell ref="H4:H5"/>
    <mergeCell ref="I4:I5"/>
    <mergeCell ref="K3:N3"/>
    <mergeCell ref="N4:N5"/>
    <mergeCell ref="K4:K5"/>
    <mergeCell ref="L4:L5"/>
    <mergeCell ref="M4:M5"/>
    <mergeCell ref="J4:J5"/>
    <mergeCell ref="A1:M1"/>
    <mergeCell ref="C4:C5"/>
    <mergeCell ref="D4:D5"/>
    <mergeCell ref="E4:E5"/>
    <mergeCell ref="G4:G5"/>
    <mergeCell ref="F4:F5"/>
    <mergeCell ref="C3:F3"/>
    <mergeCell ref="G3:J3"/>
    <mergeCell ref="A3:A5"/>
    <mergeCell ref="B3:B5"/>
  </mergeCells>
  <phoneticPr fontId="0" type="noConversion"/>
  <pageMargins left="3.937007874015748E-2" right="3.937007874015748E-2" top="0.78740157480314965" bottom="0.43307086614173229" header="0" footer="0"/>
  <pageSetup paperSize="9" scale="62" orientation="landscape" r:id="rId1"/>
  <headerFooter alignWithMargins="0">
    <oddFooter>&amp;R&amp;P</oddFooter>
  </headerFooter>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126"/>
  <sheetViews>
    <sheetView showZeros="0" view="pageBreakPreview" zoomScale="50" zoomScaleNormal="100" zoomScaleSheetLayoutView="50" workbookViewId="0">
      <pane xSplit="2" ySplit="4" topLeftCell="C112" activePane="bottomRight" state="frozen"/>
      <selection activeCell="F9" sqref="F9"/>
      <selection pane="topRight" activeCell="F9" sqref="F9"/>
      <selection pane="bottomLeft" activeCell="F9" sqref="F9"/>
      <selection pane="bottomRight" activeCell="B115" sqref="B115"/>
    </sheetView>
  </sheetViews>
  <sheetFormatPr defaultRowHeight="12.75" x14ac:dyDescent="0.2"/>
  <cols>
    <col min="1" max="1" width="9.7109375" style="78" customWidth="1"/>
    <col min="2" max="2" width="58.140625" style="80" customWidth="1"/>
    <col min="3" max="3" width="11.7109375" style="79" customWidth="1"/>
    <col min="4" max="4" width="11.42578125" style="79" customWidth="1"/>
    <col min="5" max="5" width="11.140625" style="79" bestFit="1" customWidth="1"/>
    <col min="6" max="6" width="9.5703125" style="79" bestFit="1" customWidth="1"/>
    <col min="7" max="7" width="10.140625" style="79" customWidth="1"/>
    <col min="8" max="16384" width="9.140625" style="79"/>
  </cols>
  <sheetData>
    <row r="1" spans="1:8" ht="33.75" customHeight="1" x14ac:dyDescent="0.25">
      <c r="A1" s="337" t="s">
        <v>181</v>
      </c>
      <c r="B1" s="337"/>
      <c r="C1" s="337"/>
      <c r="D1" s="337"/>
      <c r="E1" s="337"/>
      <c r="F1" s="338"/>
      <c r="G1" s="338"/>
    </row>
    <row r="2" spans="1:8" ht="15" customHeight="1" x14ac:dyDescent="0.25">
      <c r="A2" s="229"/>
      <c r="B2" s="230"/>
      <c r="C2" s="73"/>
      <c r="D2" s="73"/>
      <c r="E2" s="73"/>
      <c r="F2" s="73"/>
      <c r="G2" s="231" t="s">
        <v>156</v>
      </c>
    </row>
    <row r="3" spans="1:8" ht="23.45" customHeight="1" x14ac:dyDescent="0.2">
      <c r="A3" s="339" t="s">
        <v>237</v>
      </c>
      <c r="B3" s="339" t="s">
        <v>17</v>
      </c>
      <c r="C3" s="340" t="s">
        <v>577</v>
      </c>
      <c r="D3" s="340"/>
      <c r="E3" s="340"/>
      <c r="F3" s="340"/>
      <c r="G3" s="340"/>
    </row>
    <row r="4" spans="1:8" ht="67.150000000000006" customHeight="1" x14ac:dyDescent="0.2">
      <c r="A4" s="339"/>
      <c r="B4" s="339"/>
      <c r="C4" s="211" t="s">
        <v>95</v>
      </c>
      <c r="D4" s="232" t="s">
        <v>355</v>
      </c>
      <c r="E4" s="232" t="s">
        <v>356</v>
      </c>
      <c r="F4" s="232" t="s">
        <v>357</v>
      </c>
      <c r="G4" s="211" t="s">
        <v>96</v>
      </c>
    </row>
    <row r="5" spans="1:8" s="74" customFormat="1" ht="30" customHeight="1" x14ac:dyDescent="0.2">
      <c r="A5" s="253" t="s">
        <v>578</v>
      </c>
      <c r="B5" s="254" t="s">
        <v>579</v>
      </c>
      <c r="C5" s="255">
        <v>242925.35000999999</v>
      </c>
      <c r="D5" s="255">
        <v>156470.38000999996</v>
      </c>
      <c r="E5" s="255">
        <v>147404.62341</v>
      </c>
      <c r="F5" s="255">
        <v>9065.7566000000006</v>
      </c>
      <c r="G5" s="255">
        <v>95520.726599999995</v>
      </c>
    </row>
    <row r="6" spans="1:8" ht="84.6" customHeight="1" x14ac:dyDescent="0.2">
      <c r="A6" s="335" t="s">
        <v>669</v>
      </c>
      <c r="B6" s="234" t="s">
        <v>480</v>
      </c>
      <c r="C6" s="235">
        <v>2329.3560000000002</v>
      </c>
      <c r="D6" s="236">
        <v>599.98599999999999</v>
      </c>
      <c r="E6" s="236">
        <v>58.56</v>
      </c>
      <c r="F6" s="236">
        <v>541.42599999999993</v>
      </c>
      <c r="G6" s="235">
        <v>2270.7960000000003</v>
      </c>
    </row>
    <row r="7" spans="1:8" ht="90" customHeight="1" x14ac:dyDescent="0.2">
      <c r="A7" s="336"/>
      <c r="B7" s="237" t="s">
        <v>97</v>
      </c>
      <c r="C7" s="235">
        <v>86661.054999999993</v>
      </c>
      <c r="D7" s="236">
        <v>61550</v>
      </c>
      <c r="E7" s="236">
        <v>61360</v>
      </c>
      <c r="F7" s="236">
        <v>190</v>
      </c>
      <c r="G7" s="235">
        <v>25301.054999999993</v>
      </c>
    </row>
    <row r="8" spans="1:8" ht="78" customHeight="1" x14ac:dyDescent="0.2">
      <c r="A8" s="336"/>
      <c r="B8" s="237" t="s">
        <v>98</v>
      </c>
      <c r="C8" s="235">
        <v>32628.094009999997</v>
      </c>
      <c r="D8" s="236">
        <v>32628.094009999997</v>
      </c>
      <c r="E8" s="236">
        <v>32628.094009999997</v>
      </c>
      <c r="F8" s="236">
        <v>0</v>
      </c>
      <c r="G8" s="235">
        <v>0</v>
      </c>
    </row>
    <row r="9" spans="1:8" ht="90" customHeight="1" x14ac:dyDescent="0.2">
      <c r="A9" s="238" t="s">
        <v>271</v>
      </c>
      <c r="B9" s="237" t="s">
        <v>97</v>
      </c>
      <c r="C9" s="235">
        <v>54706.845000000001</v>
      </c>
      <c r="D9" s="236">
        <v>36980</v>
      </c>
      <c r="E9" s="236">
        <v>31565</v>
      </c>
      <c r="F9" s="236">
        <v>5415</v>
      </c>
      <c r="G9" s="235">
        <v>23141.845000000001</v>
      </c>
    </row>
    <row r="10" spans="1:8" ht="78" customHeight="1" x14ac:dyDescent="0.2">
      <c r="A10" s="233" t="s">
        <v>670</v>
      </c>
      <c r="B10" s="234" t="s">
        <v>478</v>
      </c>
      <c r="C10" s="235">
        <v>1050</v>
      </c>
      <c r="D10" s="236">
        <v>750</v>
      </c>
      <c r="E10" s="236">
        <v>735</v>
      </c>
      <c r="F10" s="236">
        <v>15</v>
      </c>
      <c r="G10" s="235">
        <v>315</v>
      </c>
    </row>
    <row r="11" spans="1:8" ht="50.45" customHeight="1" x14ac:dyDescent="0.2">
      <c r="A11" s="233" t="s">
        <v>2</v>
      </c>
      <c r="B11" s="239" t="s">
        <v>99</v>
      </c>
      <c r="C11" s="235">
        <v>50</v>
      </c>
      <c r="D11" s="236">
        <v>50</v>
      </c>
      <c r="E11" s="236">
        <v>0</v>
      </c>
      <c r="F11" s="236">
        <v>50</v>
      </c>
      <c r="G11" s="235">
        <v>50</v>
      </c>
    </row>
    <row r="12" spans="1:8" ht="90.6" customHeight="1" x14ac:dyDescent="0.2">
      <c r="A12" s="238" t="s">
        <v>243</v>
      </c>
      <c r="B12" s="83" t="s">
        <v>100</v>
      </c>
      <c r="C12" s="235">
        <v>5500</v>
      </c>
      <c r="D12" s="236">
        <v>5500</v>
      </c>
      <c r="E12" s="236">
        <v>2645.6693999999998</v>
      </c>
      <c r="F12" s="236">
        <v>2854.3306000000002</v>
      </c>
      <c r="G12" s="235">
        <v>2854.3306000000002</v>
      </c>
    </row>
    <row r="13" spans="1:8" ht="54" customHeight="1" x14ac:dyDescent="0.2">
      <c r="A13" s="238" t="s">
        <v>586</v>
      </c>
      <c r="B13" s="239" t="s">
        <v>358</v>
      </c>
      <c r="C13" s="235">
        <v>60000</v>
      </c>
      <c r="D13" s="236">
        <v>18412.3</v>
      </c>
      <c r="E13" s="236">
        <v>18412.3</v>
      </c>
      <c r="F13" s="236">
        <v>0</v>
      </c>
      <c r="G13" s="235">
        <v>41587.699999999997</v>
      </c>
    </row>
    <row r="14" spans="1:8" s="105" customFormat="1" ht="30" customHeight="1" x14ac:dyDescent="0.2">
      <c r="A14" s="253" t="s">
        <v>580</v>
      </c>
      <c r="B14" s="254" t="s">
        <v>516</v>
      </c>
      <c r="C14" s="255">
        <v>51492.800000000003</v>
      </c>
      <c r="D14" s="255">
        <v>36483.300000000003</v>
      </c>
      <c r="E14" s="255">
        <v>35852.36</v>
      </c>
      <c r="F14" s="255">
        <v>630.9399999999996</v>
      </c>
      <c r="G14" s="255">
        <v>15640.439999999999</v>
      </c>
      <c r="H14" s="106"/>
    </row>
    <row r="15" spans="1:8" ht="55.9" customHeight="1" x14ac:dyDescent="0.2">
      <c r="A15" s="233" t="s">
        <v>101</v>
      </c>
      <c r="B15" s="234" t="s">
        <v>102</v>
      </c>
      <c r="C15" s="235">
        <v>50</v>
      </c>
      <c r="D15" s="236">
        <v>0</v>
      </c>
      <c r="E15" s="236">
        <v>0</v>
      </c>
      <c r="F15" s="236"/>
      <c r="G15" s="235">
        <v>50</v>
      </c>
    </row>
    <row r="16" spans="1:8" ht="40.5" customHeight="1" x14ac:dyDescent="0.2">
      <c r="A16" s="233" t="s">
        <v>673</v>
      </c>
      <c r="B16" s="234" t="s">
        <v>442</v>
      </c>
      <c r="C16" s="235">
        <v>1759.2</v>
      </c>
      <c r="D16" s="236">
        <v>813.5</v>
      </c>
      <c r="E16" s="236">
        <v>813.5</v>
      </c>
      <c r="F16" s="236">
        <v>0</v>
      </c>
      <c r="G16" s="235">
        <v>945.7</v>
      </c>
    </row>
    <row r="17" spans="1:8" ht="75" customHeight="1" x14ac:dyDescent="0.2">
      <c r="A17" s="238" t="s">
        <v>674</v>
      </c>
      <c r="B17" s="234" t="s">
        <v>480</v>
      </c>
      <c r="C17" s="235">
        <v>540</v>
      </c>
      <c r="D17" s="236">
        <v>0</v>
      </c>
      <c r="E17" s="236">
        <v>0</v>
      </c>
      <c r="F17" s="236">
        <v>0</v>
      </c>
      <c r="G17" s="235">
        <v>540</v>
      </c>
    </row>
    <row r="18" spans="1:8" ht="73.900000000000006" customHeight="1" x14ac:dyDescent="0.2">
      <c r="A18" s="233" t="s">
        <v>675</v>
      </c>
      <c r="B18" s="234" t="s">
        <v>480</v>
      </c>
      <c r="C18" s="235">
        <v>10174.299999999999</v>
      </c>
      <c r="D18" s="236">
        <v>5299.3</v>
      </c>
      <c r="E18" s="236">
        <v>5189.3</v>
      </c>
      <c r="F18" s="236">
        <v>110</v>
      </c>
      <c r="G18" s="235">
        <v>4984.9999999999991</v>
      </c>
    </row>
    <row r="19" spans="1:8" ht="54" customHeight="1" x14ac:dyDescent="0.2">
      <c r="A19" s="233" t="s">
        <v>37</v>
      </c>
      <c r="B19" s="234" t="s">
        <v>443</v>
      </c>
      <c r="C19" s="235">
        <v>600</v>
      </c>
      <c r="D19" s="236">
        <v>65</v>
      </c>
      <c r="E19" s="236">
        <v>65</v>
      </c>
      <c r="F19" s="236">
        <v>0</v>
      </c>
      <c r="G19" s="235">
        <v>535</v>
      </c>
    </row>
    <row r="20" spans="1:8" ht="41.45" customHeight="1" x14ac:dyDescent="0.2">
      <c r="A20" s="240" t="s">
        <v>197</v>
      </c>
      <c r="B20" s="234" t="s">
        <v>479</v>
      </c>
      <c r="C20" s="235">
        <v>20</v>
      </c>
      <c r="D20" s="236">
        <v>0</v>
      </c>
      <c r="E20" s="236">
        <v>0</v>
      </c>
      <c r="F20" s="236">
        <v>0</v>
      </c>
      <c r="G20" s="235">
        <v>20</v>
      </c>
    </row>
    <row r="21" spans="1:8" ht="38.450000000000003" customHeight="1" x14ac:dyDescent="0.2">
      <c r="A21" s="233" t="s">
        <v>676</v>
      </c>
      <c r="B21" s="234" t="s">
        <v>103</v>
      </c>
      <c r="C21" s="235">
        <v>30</v>
      </c>
      <c r="D21" s="236">
        <v>25</v>
      </c>
      <c r="E21" s="236">
        <v>5</v>
      </c>
      <c r="F21" s="236">
        <v>20</v>
      </c>
      <c r="G21" s="235">
        <v>25</v>
      </c>
    </row>
    <row r="22" spans="1:8" ht="69.599999999999994" customHeight="1" x14ac:dyDescent="0.2">
      <c r="A22" s="233" t="s">
        <v>677</v>
      </c>
      <c r="B22" s="241" t="s">
        <v>444</v>
      </c>
      <c r="C22" s="235">
        <v>12069.3</v>
      </c>
      <c r="D22" s="236">
        <v>6877.6</v>
      </c>
      <c r="E22" s="236">
        <v>6877.6</v>
      </c>
      <c r="F22" s="236">
        <v>0</v>
      </c>
      <c r="G22" s="235">
        <v>5191.6999999999989</v>
      </c>
    </row>
    <row r="23" spans="1:8" ht="56.45" customHeight="1" x14ac:dyDescent="0.2">
      <c r="A23" s="233" t="s">
        <v>677</v>
      </c>
      <c r="B23" s="241" t="s">
        <v>417</v>
      </c>
      <c r="C23" s="235">
        <v>1000</v>
      </c>
      <c r="D23" s="236">
        <v>1000</v>
      </c>
      <c r="E23" s="236">
        <v>1000</v>
      </c>
      <c r="F23" s="236">
        <v>0</v>
      </c>
      <c r="G23" s="235">
        <v>0</v>
      </c>
    </row>
    <row r="24" spans="1:8" ht="58.15" customHeight="1" x14ac:dyDescent="0.2">
      <c r="A24" s="233" t="s">
        <v>677</v>
      </c>
      <c r="B24" s="83" t="s">
        <v>418</v>
      </c>
      <c r="C24" s="235">
        <v>1000</v>
      </c>
      <c r="D24" s="236">
        <v>1000</v>
      </c>
      <c r="E24" s="236">
        <v>1000</v>
      </c>
      <c r="F24" s="236">
        <v>0</v>
      </c>
      <c r="G24" s="235">
        <v>0</v>
      </c>
    </row>
    <row r="25" spans="1:8" ht="103.15" customHeight="1" x14ac:dyDescent="0.2">
      <c r="A25" s="233" t="s">
        <v>677</v>
      </c>
      <c r="B25" s="242" t="s">
        <v>419</v>
      </c>
      <c r="C25" s="235">
        <v>1700</v>
      </c>
      <c r="D25" s="236">
        <v>1700</v>
      </c>
      <c r="E25" s="236">
        <v>1700</v>
      </c>
      <c r="F25" s="236">
        <v>0</v>
      </c>
      <c r="G25" s="235">
        <v>0</v>
      </c>
    </row>
    <row r="26" spans="1:8" ht="42.6" customHeight="1" x14ac:dyDescent="0.2">
      <c r="A26" s="233" t="s">
        <v>677</v>
      </c>
      <c r="B26" s="234" t="s">
        <v>420</v>
      </c>
      <c r="C26" s="235">
        <v>8712.1</v>
      </c>
      <c r="D26" s="236">
        <v>5865</v>
      </c>
      <c r="E26" s="236">
        <v>5865</v>
      </c>
      <c r="F26" s="236">
        <v>0</v>
      </c>
      <c r="G26" s="235">
        <v>2847.1000000000004</v>
      </c>
    </row>
    <row r="27" spans="1:8" ht="60" customHeight="1" x14ac:dyDescent="0.2">
      <c r="A27" s="233" t="s">
        <v>677</v>
      </c>
      <c r="B27" s="83" t="s">
        <v>421</v>
      </c>
      <c r="C27" s="235">
        <v>130</v>
      </c>
      <c r="D27" s="236">
        <v>130</v>
      </c>
      <c r="E27" s="236">
        <v>130</v>
      </c>
      <c r="F27" s="236">
        <v>0</v>
      </c>
      <c r="G27" s="235">
        <v>0</v>
      </c>
    </row>
    <row r="28" spans="1:8" ht="45.6" customHeight="1" x14ac:dyDescent="0.2">
      <c r="A28" s="233" t="s">
        <v>677</v>
      </c>
      <c r="B28" s="242" t="s">
        <v>104</v>
      </c>
      <c r="C28" s="236">
        <v>13707.9</v>
      </c>
      <c r="D28" s="236">
        <v>13707.9</v>
      </c>
      <c r="E28" s="236">
        <v>13206.96</v>
      </c>
      <c r="F28" s="236">
        <v>500.9399999999996</v>
      </c>
      <c r="G28" s="236">
        <v>500.9399999999996</v>
      </c>
    </row>
    <row r="29" spans="1:8" ht="67.150000000000006" customHeight="1" x14ac:dyDescent="0.2">
      <c r="A29" s="233" t="s">
        <v>677</v>
      </c>
      <c r="B29" s="241" t="s">
        <v>422</v>
      </c>
      <c r="C29" s="235">
        <v>300</v>
      </c>
      <c r="D29" s="236">
        <v>300</v>
      </c>
      <c r="E29" s="236">
        <v>300</v>
      </c>
      <c r="F29" s="244"/>
      <c r="G29" s="243"/>
    </row>
    <row r="30" spans="1:8" s="74" customFormat="1" ht="41.45" customHeight="1" x14ac:dyDescent="0.2">
      <c r="A30" s="256" t="s">
        <v>581</v>
      </c>
      <c r="B30" s="254" t="s">
        <v>238</v>
      </c>
      <c r="C30" s="255">
        <v>17829.5</v>
      </c>
      <c r="D30" s="255">
        <v>7706.1</v>
      </c>
      <c r="E30" s="255">
        <v>5335.4629999999997</v>
      </c>
      <c r="F30" s="255">
        <v>2370.6369999999997</v>
      </c>
      <c r="G30" s="255">
        <v>12494.037</v>
      </c>
      <c r="H30" s="75"/>
    </row>
    <row r="31" spans="1:8" s="245" customFormat="1" ht="44.45" customHeight="1" x14ac:dyDescent="0.2">
      <c r="A31" s="335" t="s">
        <v>19</v>
      </c>
      <c r="B31" s="241" t="s">
        <v>445</v>
      </c>
      <c r="C31" s="235">
        <v>6840</v>
      </c>
      <c r="D31" s="236">
        <v>2035</v>
      </c>
      <c r="E31" s="236">
        <v>1249.127</v>
      </c>
      <c r="F31" s="236">
        <v>785.87300000000005</v>
      </c>
      <c r="G31" s="235">
        <v>5590.8729999999996</v>
      </c>
    </row>
    <row r="32" spans="1:8" s="245" customFormat="1" ht="54.6" customHeight="1" x14ac:dyDescent="0.2">
      <c r="A32" s="336"/>
      <c r="B32" s="241" t="s">
        <v>446</v>
      </c>
      <c r="C32" s="235">
        <v>900</v>
      </c>
      <c r="D32" s="236">
        <v>435</v>
      </c>
      <c r="E32" s="236">
        <v>35</v>
      </c>
      <c r="F32" s="236">
        <v>400</v>
      </c>
      <c r="G32" s="235">
        <v>865</v>
      </c>
    </row>
    <row r="33" spans="1:8" s="245" customFormat="1" ht="67.900000000000006" customHeight="1" x14ac:dyDescent="0.2">
      <c r="A33" s="336"/>
      <c r="B33" s="241" t="s">
        <v>447</v>
      </c>
      <c r="C33" s="235">
        <v>100</v>
      </c>
      <c r="D33" s="236">
        <v>0</v>
      </c>
      <c r="E33" s="236">
        <v>0</v>
      </c>
      <c r="F33" s="236">
        <v>0</v>
      </c>
      <c r="G33" s="235">
        <v>100</v>
      </c>
    </row>
    <row r="34" spans="1:8" s="245" customFormat="1" ht="42" customHeight="1" x14ac:dyDescent="0.2">
      <c r="A34" s="233" t="s">
        <v>239</v>
      </c>
      <c r="B34" s="83" t="s">
        <v>203</v>
      </c>
      <c r="C34" s="235">
        <v>1500</v>
      </c>
      <c r="D34" s="236">
        <v>692.9</v>
      </c>
      <c r="E34" s="236">
        <v>245.3</v>
      </c>
      <c r="F34" s="236">
        <v>447.59999999999997</v>
      </c>
      <c r="G34" s="235">
        <v>1254.7</v>
      </c>
    </row>
    <row r="35" spans="1:8" s="245" customFormat="1" ht="30" hidden="1" customHeight="1" x14ac:dyDescent="0.2">
      <c r="A35" s="233" t="s">
        <v>549</v>
      </c>
      <c r="B35" s="83" t="s">
        <v>203</v>
      </c>
      <c r="C35" s="235">
        <v>0</v>
      </c>
      <c r="D35" s="236">
        <v>0</v>
      </c>
      <c r="E35" s="236">
        <v>0</v>
      </c>
      <c r="F35" s="236">
        <v>0</v>
      </c>
      <c r="G35" s="235">
        <v>0</v>
      </c>
    </row>
    <row r="36" spans="1:8" s="245" customFormat="1" ht="45.6" customHeight="1" x14ac:dyDescent="0.2">
      <c r="A36" s="233" t="s">
        <v>240</v>
      </c>
      <c r="B36" s="83" t="s">
        <v>621</v>
      </c>
      <c r="C36" s="235">
        <v>5230.7</v>
      </c>
      <c r="D36" s="236">
        <v>2480.6</v>
      </c>
      <c r="E36" s="236">
        <v>1990.0360000000001</v>
      </c>
      <c r="F36" s="236">
        <v>490.56399999999985</v>
      </c>
      <c r="G36" s="235">
        <v>3240.6639999999998</v>
      </c>
    </row>
    <row r="37" spans="1:8" s="245" customFormat="1" ht="57.6" customHeight="1" x14ac:dyDescent="0.2">
      <c r="A37" s="233" t="s">
        <v>533</v>
      </c>
      <c r="B37" s="234" t="s">
        <v>105</v>
      </c>
      <c r="C37" s="235">
        <v>1256.5999999999999</v>
      </c>
      <c r="D37" s="236">
        <v>1006.6</v>
      </c>
      <c r="E37" s="236">
        <v>760</v>
      </c>
      <c r="F37" s="236">
        <v>246.60000000000002</v>
      </c>
      <c r="G37" s="235">
        <v>496.59999999999991</v>
      </c>
    </row>
    <row r="38" spans="1:8" s="245" customFormat="1" ht="79.150000000000006" customHeight="1" x14ac:dyDescent="0.2">
      <c r="A38" s="233" t="s">
        <v>681</v>
      </c>
      <c r="B38" s="234" t="s">
        <v>444</v>
      </c>
      <c r="C38" s="235">
        <v>2002.2</v>
      </c>
      <c r="D38" s="236">
        <v>1056</v>
      </c>
      <c r="E38" s="236">
        <v>1056</v>
      </c>
      <c r="F38" s="236">
        <v>0</v>
      </c>
      <c r="G38" s="235">
        <v>946.2</v>
      </c>
    </row>
    <row r="39" spans="1:8" s="74" customFormat="1" ht="45.6" customHeight="1" x14ac:dyDescent="0.2">
      <c r="A39" s="253" t="s">
        <v>582</v>
      </c>
      <c r="B39" s="257" t="s">
        <v>583</v>
      </c>
      <c r="C39" s="255">
        <v>52334.6</v>
      </c>
      <c r="D39" s="255">
        <v>33899.299999999996</v>
      </c>
      <c r="E39" s="255">
        <v>24802.802749999995</v>
      </c>
      <c r="F39" s="255">
        <v>9096.4972500000003</v>
      </c>
      <c r="G39" s="255">
        <v>27531.797250000003</v>
      </c>
      <c r="H39" s="75"/>
    </row>
    <row r="40" spans="1:8" s="74" customFormat="1" ht="139.5" customHeight="1" x14ac:dyDescent="0.2">
      <c r="A40" s="233" t="s">
        <v>482</v>
      </c>
      <c r="B40" s="237" t="s">
        <v>483</v>
      </c>
      <c r="C40" s="235">
        <v>42145.1</v>
      </c>
      <c r="D40" s="236">
        <v>29772.6</v>
      </c>
      <c r="E40" s="236">
        <v>22592.102749999998</v>
      </c>
      <c r="F40" s="236">
        <v>7180.4972500000003</v>
      </c>
      <c r="G40" s="235">
        <v>19552.99725</v>
      </c>
    </row>
    <row r="41" spans="1:8" ht="84" customHeight="1" x14ac:dyDescent="0.2">
      <c r="A41" s="233" t="s">
        <v>696</v>
      </c>
      <c r="B41" s="234" t="s">
        <v>494</v>
      </c>
      <c r="C41" s="235">
        <v>1000</v>
      </c>
      <c r="D41" s="236">
        <v>186.1</v>
      </c>
      <c r="E41" s="236">
        <v>186.1</v>
      </c>
      <c r="F41" s="236">
        <v>0</v>
      </c>
      <c r="G41" s="235">
        <v>813.9</v>
      </c>
    </row>
    <row r="42" spans="1:8" ht="82.9" customHeight="1" x14ac:dyDescent="0.2">
      <c r="A42" s="233" t="s">
        <v>696</v>
      </c>
      <c r="B42" s="234" t="s">
        <v>484</v>
      </c>
      <c r="C42" s="235">
        <v>500</v>
      </c>
      <c r="D42" s="236">
        <v>270</v>
      </c>
      <c r="E42" s="236">
        <v>270</v>
      </c>
      <c r="F42" s="236">
        <v>0</v>
      </c>
      <c r="G42" s="235">
        <v>230</v>
      </c>
    </row>
    <row r="43" spans="1:8" ht="48" customHeight="1" x14ac:dyDescent="0.2">
      <c r="A43" s="233" t="s">
        <v>696</v>
      </c>
      <c r="B43" s="242" t="s">
        <v>75</v>
      </c>
      <c r="C43" s="235">
        <v>1600</v>
      </c>
      <c r="D43" s="236">
        <v>0</v>
      </c>
      <c r="E43" s="236">
        <v>0</v>
      </c>
      <c r="F43" s="236">
        <v>0</v>
      </c>
      <c r="G43" s="235">
        <v>1600</v>
      </c>
    </row>
    <row r="44" spans="1:8" ht="45.6" customHeight="1" x14ac:dyDescent="0.2">
      <c r="A44" s="233" t="s">
        <v>696</v>
      </c>
      <c r="B44" s="234" t="s">
        <v>448</v>
      </c>
      <c r="C44" s="235">
        <v>787.2</v>
      </c>
      <c r="D44" s="236">
        <v>187.2</v>
      </c>
      <c r="E44" s="236">
        <v>0</v>
      </c>
      <c r="F44" s="236">
        <v>187.2</v>
      </c>
      <c r="G44" s="235">
        <v>787.2</v>
      </c>
    </row>
    <row r="45" spans="1:8" ht="40.9" customHeight="1" x14ac:dyDescent="0.2">
      <c r="A45" s="233" t="s">
        <v>692</v>
      </c>
      <c r="B45" s="234" t="s">
        <v>76</v>
      </c>
      <c r="C45" s="235">
        <v>1600</v>
      </c>
      <c r="D45" s="236">
        <v>1029.5999999999999</v>
      </c>
      <c r="E45" s="236">
        <v>1029.5999999999999</v>
      </c>
      <c r="F45" s="236">
        <v>0</v>
      </c>
      <c r="G45" s="235">
        <v>570.40000000000009</v>
      </c>
    </row>
    <row r="46" spans="1:8" ht="30" customHeight="1" x14ac:dyDescent="0.2">
      <c r="A46" s="233" t="s">
        <v>693</v>
      </c>
      <c r="B46" s="234" t="s">
        <v>495</v>
      </c>
      <c r="C46" s="235">
        <v>1500</v>
      </c>
      <c r="D46" s="236">
        <v>769.6</v>
      </c>
      <c r="E46" s="236">
        <v>0</v>
      </c>
      <c r="F46" s="236">
        <v>769.6</v>
      </c>
      <c r="G46" s="235">
        <v>1500</v>
      </c>
    </row>
    <row r="47" spans="1:8" ht="44.45" customHeight="1" x14ac:dyDescent="0.2">
      <c r="A47" s="233" t="s">
        <v>694</v>
      </c>
      <c r="B47" s="242" t="s">
        <v>77</v>
      </c>
      <c r="C47" s="235">
        <v>1700</v>
      </c>
      <c r="D47" s="236">
        <v>959.2</v>
      </c>
      <c r="E47" s="236">
        <v>0</v>
      </c>
      <c r="F47" s="236">
        <v>959.2</v>
      </c>
      <c r="G47" s="235">
        <v>1700</v>
      </c>
    </row>
    <row r="48" spans="1:8" ht="70.900000000000006" customHeight="1" x14ac:dyDescent="0.2">
      <c r="A48" s="233" t="s">
        <v>697</v>
      </c>
      <c r="B48" s="234" t="s">
        <v>444</v>
      </c>
      <c r="C48" s="235">
        <v>1502.3</v>
      </c>
      <c r="D48" s="236">
        <v>725</v>
      </c>
      <c r="E48" s="236">
        <v>725</v>
      </c>
      <c r="F48" s="236">
        <v>0</v>
      </c>
      <c r="G48" s="235">
        <v>777.3</v>
      </c>
    </row>
    <row r="49" spans="1:10" s="76" customFormat="1" ht="43.15" customHeight="1" x14ac:dyDescent="0.2">
      <c r="A49" s="253" t="s">
        <v>157</v>
      </c>
      <c r="B49" s="258" t="s">
        <v>529</v>
      </c>
      <c r="C49" s="255">
        <v>62256.559110000002</v>
      </c>
      <c r="D49" s="255">
        <v>45143.036110000001</v>
      </c>
      <c r="E49" s="255">
        <v>41302.582109999996</v>
      </c>
      <c r="F49" s="255">
        <v>3840.4540000000006</v>
      </c>
      <c r="G49" s="255">
        <v>20953.977000000003</v>
      </c>
      <c r="H49" s="77"/>
    </row>
    <row r="50" spans="1:10" s="76" customFormat="1" ht="55.15" customHeight="1" x14ac:dyDescent="0.2">
      <c r="A50" s="233" t="s">
        <v>106</v>
      </c>
      <c r="B50" s="239" t="s">
        <v>107</v>
      </c>
      <c r="C50" s="235">
        <v>70</v>
      </c>
      <c r="D50" s="236">
        <v>0</v>
      </c>
      <c r="E50" s="236">
        <v>0</v>
      </c>
      <c r="F50" s="236">
        <v>0</v>
      </c>
      <c r="G50" s="235">
        <v>70</v>
      </c>
      <c r="H50" s="307"/>
      <c r="I50" s="308"/>
      <c r="J50" s="308"/>
    </row>
    <row r="51" spans="1:10" ht="69.599999999999994" customHeight="1" x14ac:dyDescent="0.2">
      <c r="A51" s="233" t="s">
        <v>78</v>
      </c>
      <c r="B51" s="239" t="s">
        <v>496</v>
      </c>
      <c r="C51" s="235">
        <v>8513.9</v>
      </c>
      <c r="D51" s="236">
        <v>4154</v>
      </c>
      <c r="E51" s="236">
        <v>3838.8</v>
      </c>
      <c r="F51" s="236">
        <v>315.19999999999982</v>
      </c>
      <c r="G51" s="235">
        <v>4675.0999999999995</v>
      </c>
      <c r="H51" s="306"/>
      <c r="I51" s="306"/>
      <c r="J51" s="306"/>
    </row>
    <row r="52" spans="1:10" ht="52.15" customHeight="1" x14ac:dyDescent="0.2">
      <c r="A52" s="233" t="s">
        <v>708</v>
      </c>
      <c r="B52" s="83" t="s">
        <v>79</v>
      </c>
      <c r="C52" s="235">
        <v>3000</v>
      </c>
      <c r="D52" s="236">
        <v>1300</v>
      </c>
      <c r="E52" s="236">
        <v>0</v>
      </c>
      <c r="F52" s="236">
        <v>1300</v>
      </c>
      <c r="G52" s="235">
        <v>3000</v>
      </c>
    </row>
    <row r="53" spans="1:10" ht="39.75" customHeight="1" x14ac:dyDescent="0.2">
      <c r="A53" s="233" t="s">
        <v>711</v>
      </c>
      <c r="B53" s="234" t="s">
        <v>481</v>
      </c>
      <c r="C53" s="235">
        <v>11740</v>
      </c>
      <c r="D53" s="236">
        <v>6039</v>
      </c>
      <c r="E53" s="236">
        <v>5649</v>
      </c>
      <c r="F53" s="236">
        <v>390</v>
      </c>
      <c r="G53" s="235">
        <v>6091</v>
      </c>
    </row>
    <row r="54" spans="1:10" ht="51.6" customHeight="1" x14ac:dyDescent="0.2">
      <c r="A54" s="228" t="s">
        <v>108</v>
      </c>
      <c r="B54" s="241" t="s">
        <v>359</v>
      </c>
      <c r="C54" s="235">
        <v>35390.059110000002</v>
      </c>
      <c r="D54" s="236">
        <v>31725.636109999999</v>
      </c>
      <c r="E54" s="236">
        <v>30020.382109999999</v>
      </c>
      <c r="F54" s="236">
        <v>1705.2540000000008</v>
      </c>
      <c r="G54" s="235">
        <v>5369.6770000000033</v>
      </c>
    </row>
    <row r="55" spans="1:10" ht="52.9" customHeight="1" x14ac:dyDescent="0.2">
      <c r="A55" s="233" t="s">
        <v>457</v>
      </c>
      <c r="B55" s="234" t="s">
        <v>105</v>
      </c>
      <c r="C55" s="235">
        <v>300</v>
      </c>
      <c r="D55" s="236">
        <v>300</v>
      </c>
      <c r="E55" s="236">
        <v>220</v>
      </c>
      <c r="F55" s="236">
        <v>80</v>
      </c>
      <c r="G55" s="235">
        <v>80</v>
      </c>
    </row>
    <row r="56" spans="1:10" ht="60" customHeight="1" x14ac:dyDescent="0.2">
      <c r="A56" s="233" t="s">
        <v>252</v>
      </c>
      <c r="B56" s="234" t="s">
        <v>109</v>
      </c>
      <c r="C56" s="235">
        <v>300</v>
      </c>
      <c r="D56" s="236">
        <v>225</v>
      </c>
      <c r="E56" s="236">
        <v>175</v>
      </c>
      <c r="F56" s="236">
        <v>50</v>
      </c>
      <c r="G56" s="235">
        <v>125</v>
      </c>
    </row>
    <row r="57" spans="1:10" ht="64.900000000000006" customHeight="1" x14ac:dyDescent="0.2">
      <c r="A57" s="233" t="s">
        <v>712</v>
      </c>
      <c r="B57" s="234" t="s">
        <v>444</v>
      </c>
      <c r="C57" s="235">
        <v>2942.6</v>
      </c>
      <c r="D57" s="236">
        <v>1399.4</v>
      </c>
      <c r="E57" s="236">
        <v>1399.4</v>
      </c>
      <c r="F57" s="236">
        <v>0</v>
      </c>
      <c r="G57" s="235">
        <v>1543.1999999999998</v>
      </c>
    </row>
    <row r="58" spans="1:10" s="74" customFormat="1" ht="30" customHeight="1" x14ac:dyDescent="0.2">
      <c r="A58" s="253" t="s">
        <v>233</v>
      </c>
      <c r="B58" s="254" t="s">
        <v>721</v>
      </c>
      <c r="C58" s="255">
        <v>966.8</v>
      </c>
      <c r="D58" s="255">
        <v>458.2</v>
      </c>
      <c r="E58" s="255">
        <v>429.42899999999997</v>
      </c>
      <c r="F58" s="255">
        <v>28.771000000000001</v>
      </c>
      <c r="G58" s="255">
        <v>537.37099999999998</v>
      </c>
      <c r="H58" s="75"/>
    </row>
    <row r="59" spans="1:10" ht="54" customHeight="1" x14ac:dyDescent="0.2">
      <c r="A59" s="233" t="s">
        <v>714</v>
      </c>
      <c r="B59" s="241" t="s">
        <v>234</v>
      </c>
      <c r="C59" s="235">
        <v>250</v>
      </c>
      <c r="D59" s="236">
        <v>113</v>
      </c>
      <c r="E59" s="236">
        <v>84.228999999999999</v>
      </c>
      <c r="F59" s="236">
        <v>28.771000000000001</v>
      </c>
      <c r="G59" s="235">
        <v>165.77100000000002</v>
      </c>
    </row>
    <row r="60" spans="1:10" ht="76.900000000000006" customHeight="1" x14ac:dyDescent="0.2">
      <c r="A60" s="233" t="s">
        <v>498</v>
      </c>
      <c r="B60" s="234" t="s">
        <v>444</v>
      </c>
      <c r="C60" s="235">
        <v>716.8</v>
      </c>
      <c r="D60" s="236">
        <v>345.2</v>
      </c>
      <c r="E60" s="236">
        <v>345.2</v>
      </c>
      <c r="F60" s="236">
        <v>0</v>
      </c>
      <c r="G60" s="235">
        <v>371.59999999999997</v>
      </c>
    </row>
    <row r="61" spans="1:10" s="74" customFormat="1" ht="30" customHeight="1" x14ac:dyDescent="0.2">
      <c r="A61" s="259">
        <v>10</v>
      </c>
      <c r="B61" s="254" t="s">
        <v>449</v>
      </c>
      <c r="C61" s="260">
        <v>4656.5</v>
      </c>
      <c r="D61" s="260">
        <v>1697.4</v>
      </c>
      <c r="E61" s="260">
        <v>1503.9996799999999</v>
      </c>
      <c r="F61" s="260">
        <v>193.40032000000002</v>
      </c>
      <c r="G61" s="260">
        <v>3152.5003200000001</v>
      </c>
      <c r="H61" s="75"/>
    </row>
    <row r="62" spans="1:10" ht="45.6" customHeight="1" x14ac:dyDescent="0.2">
      <c r="A62" s="335" t="s">
        <v>318</v>
      </c>
      <c r="B62" s="246" t="s">
        <v>412</v>
      </c>
      <c r="C62" s="235">
        <v>2000</v>
      </c>
      <c r="D62" s="236">
        <v>820</v>
      </c>
      <c r="E62" s="236">
        <v>718.29967999999997</v>
      </c>
      <c r="F62" s="236">
        <v>101.70032000000003</v>
      </c>
      <c r="G62" s="235">
        <v>1281.7003199999999</v>
      </c>
    </row>
    <row r="63" spans="1:10" ht="51.6" customHeight="1" x14ac:dyDescent="0.2">
      <c r="A63" s="336"/>
      <c r="B63" s="246" t="s">
        <v>110</v>
      </c>
      <c r="C63" s="235">
        <v>1100</v>
      </c>
      <c r="D63" s="236">
        <v>91.7</v>
      </c>
      <c r="E63" s="236">
        <v>0</v>
      </c>
      <c r="F63" s="236">
        <v>91.7</v>
      </c>
      <c r="G63" s="235">
        <v>1100</v>
      </c>
    </row>
    <row r="64" spans="1:10" ht="69.599999999999994" customHeight="1" x14ac:dyDescent="0.2">
      <c r="A64" s="233" t="s">
        <v>319</v>
      </c>
      <c r="B64" s="234" t="s">
        <v>444</v>
      </c>
      <c r="C64" s="235">
        <v>1556.5</v>
      </c>
      <c r="D64" s="236">
        <v>785.7</v>
      </c>
      <c r="E64" s="236">
        <v>785.7</v>
      </c>
      <c r="F64" s="236">
        <v>0</v>
      </c>
      <c r="G64" s="235">
        <v>770.8</v>
      </c>
    </row>
    <row r="65" spans="1:8" ht="43.9" customHeight="1" x14ac:dyDescent="0.2">
      <c r="A65" s="256" t="s">
        <v>176</v>
      </c>
      <c r="B65" s="257" t="s">
        <v>472</v>
      </c>
      <c r="C65" s="260">
        <v>3817.7</v>
      </c>
      <c r="D65" s="260">
        <v>1497.3</v>
      </c>
      <c r="E65" s="260">
        <v>411.13762000000003</v>
      </c>
      <c r="F65" s="260">
        <v>1086.16238</v>
      </c>
      <c r="G65" s="260">
        <v>3406.5623799999998</v>
      </c>
    </row>
    <row r="66" spans="1:8" ht="51.6" customHeight="1" x14ac:dyDescent="0.2">
      <c r="A66" s="233" t="s">
        <v>111</v>
      </c>
      <c r="B66" s="237" t="s">
        <v>112</v>
      </c>
      <c r="C66" s="235">
        <v>1000</v>
      </c>
      <c r="D66" s="236">
        <v>360.2</v>
      </c>
      <c r="E66" s="236">
        <v>0</v>
      </c>
      <c r="F66" s="236">
        <v>360.2</v>
      </c>
      <c r="G66" s="235">
        <v>1000</v>
      </c>
    </row>
    <row r="67" spans="1:8" ht="45.6" customHeight="1" x14ac:dyDescent="0.2">
      <c r="A67" s="233" t="s">
        <v>113</v>
      </c>
      <c r="B67" s="237" t="s">
        <v>450</v>
      </c>
      <c r="C67" s="235">
        <v>1500</v>
      </c>
      <c r="D67" s="236">
        <v>554.29999999999995</v>
      </c>
      <c r="E67" s="236">
        <v>0</v>
      </c>
      <c r="F67" s="236">
        <v>554.29999999999995</v>
      </c>
      <c r="G67" s="235">
        <v>1500</v>
      </c>
    </row>
    <row r="68" spans="1:8" ht="94.9" customHeight="1" x14ac:dyDescent="0.2">
      <c r="A68" s="233" t="s">
        <v>595</v>
      </c>
      <c r="B68" s="237" t="s">
        <v>360</v>
      </c>
      <c r="C68" s="235">
        <v>500</v>
      </c>
      <c r="D68" s="236">
        <v>185.5</v>
      </c>
      <c r="E68" s="236">
        <v>13.837620000000001</v>
      </c>
      <c r="F68" s="236">
        <v>171.66237999999998</v>
      </c>
      <c r="G68" s="235">
        <v>486.16237999999998</v>
      </c>
    </row>
    <row r="69" spans="1:8" ht="66" customHeight="1" x14ac:dyDescent="0.2">
      <c r="A69" s="233" t="s">
        <v>462</v>
      </c>
      <c r="B69" s="234" t="s">
        <v>444</v>
      </c>
      <c r="C69" s="235">
        <v>817.7</v>
      </c>
      <c r="D69" s="236">
        <v>397.3</v>
      </c>
      <c r="E69" s="236">
        <v>397.3</v>
      </c>
      <c r="F69" s="236">
        <v>0</v>
      </c>
      <c r="G69" s="235">
        <v>420.40000000000003</v>
      </c>
    </row>
    <row r="70" spans="1:8" ht="43.9" customHeight="1" x14ac:dyDescent="0.2">
      <c r="A70" s="256" t="s">
        <v>73</v>
      </c>
      <c r="B70" s="257" t="s">
        <v>74</v>
      </c>
      <c r="C70" s="260">
        <v>17214.988509999999</v>
      </c>
      <c r="D70" s="260">
        <v>12359.18851</v>
      </c>
      <c r="E70" s="260">
        <v>7859.18851</v>
      </c>
      <c r="F70" s="260">
        <v>4500.0000000000009</v>
      </c>
      <c r="G70" s="260">
        <v>9355.7999999999993</v>
      </c>
    </row>
    <row r="71" spans="1:8" ht="88.15" customHeight="1" x14ac:dyDescent="0.2">
      <c r="A71" s="233" t="s">
        <v>255</v>
      </c>
      <c r="B71" s="83" t="s">
        <v>100</v>
      </c>
      <c r="C71" s="235">
        <v>16546.888510000001</v>
      </c>
      <c r="D71" s="236">
        <v>12046.888510000001</v>
      </c>
      <c r="E71" s="236">
        <v>7546.8885099999998</v>
      </c>
      <c r="F71" s="236">
        <v>4500.0000000000009</v>
      </c>
      <c r="G71" s="235">
        <v>9000</v>
      </c>
    </row>
    <row r="72" spans="1:8" ht="68.45" customHeight="1" x14ac:dyDescent="0.2">
      <c r="A72" s="233" t="s">
        <v>469</v>
      </c>
      <c r="B72" s="234" t="s">
        <v>444</v>
      </c>
      <c r="C72" s="235">
        <v>668.1</v>
      </c>
      <c r="D72" s="236">
        <v>312.3</v>
      </c>
      <c r="E72" s="236">
        <v>312.3</v>
      </c>
      <c r="F72" s="236">
        <v>0</v>
      </c>
      <c r="G72" s="235">
        <v>355.8</v>
      </c>
    </row>
    <row r="73" spans="1:8" ht="55.9" customHeight="1" x14ac:dyDescent="0.2">
      <c r="A73" s="253" t="s">
        <v>177</v>
      </c>
      <c r="B73" s="256" t="s">
        <v>235</v>
      </c>
      <c r="C73" s="260">
        <v>1346.7</v>
      </c>
      <c r="D73" s="260">
        <v>788.9</v>
      </c>
      <c r="E73" s="260">
        <v>590.9</v>
      </c>
      <c r="F73" s="260">
        <v>198</v>
      </c>
      <c r="G73" s="260">
        <v>755.80000000000007</v>
      </c>
      <c r="H73" s="81"/>
    </row>
    <row r="74" spans="1:8" ht="94.15" customHeight="1" x14ac:dyDescent="0.2">
      <c r="A74" s="233" t="s">
        <v>322</v>
      </c>
      <c r="B74" s="237" t="s">
        <v>114</v>
      </c>
      <c r="C74" s="235">
        <v>200</v>
      </c>
      <c r="D74" s="236">
        <v>12</v>
      </c>
      <c r="E74" s="236">
        <v>12</v>
      </c>
      <c r="F74" s="236">
        <v>0</v>
      </c>
      <c r="G74" s="235">
        <v>188</v>
      </c>
      <c r="H74" s="81"/>
    </row>
    <row r="75" spans="1:8" ht="75" customHeight="1" x14ac:dyDescent="0.2">
      <c r="A75" s="233" t="s">
        <v>361</v>
      </c>
      <c r="B75" s="237" t="s">
        <v>362</v>
      </c>
      <c r="C75" s="235">
        <v>380</v>
      </c>
      <c r="D75" s="236">
        <v>380</v>
      </c>
      <c r="E75" s="236">
        <v>182</v>
      </c>
      <c r="F75" s="236">
        <v>198</v>
      </c>
      <c r="G75" s="235">
        <v>198</v>
      </c>
      <c r="H75" s="81"/>
    </row>
    <row r="76" spans="1:8" ht="76.900000000000006" customHeight="1" x14ac:dyDescent="0.2">
      <c r="A76" s="233" t="s">
        <v>323</v>
      </c>
      <c r="B76" s="234" t="s">
        <v>444</v>
      </c>
      <c r="C76" s="235">
        <v>766.7</v>
      </c>
      <c r="D76" s="236">
        <v>396.9</v>
      </c>
      <c r="E76" s="236">
        <v>396.9</v>
      </c>
      <c r="F76" s="236">
        <v>0</v>
      </c>
      <c r="G76" s="235">
        <v>369.80000000000007</v>
      </c>
      <c r="H76" s="81"/>
    </row>
    <row r="77" spans="1:8" ht="60" customHeight="1" x14ac:dyDescent="0.2">
      <c r="A77" s="259">
        <v>19</v>
      </c>
      <c r="B77" s="256" t="s">
        <v>473</v>
      </c>
      <c r="C77" s="260">
        <v>95317.834000000003</v>
      </c>
      <c r="D77" s="260">
        <v>63512.030000000006</v>
      </c>
      <c r="E77" s="260">
        <v>51831.781970000004</v>
      </c>
      <c r="F77" s="260">
        <v>11680.248029999999</v>
      </c>
      <c r="G77" s="260">
        <v>43486.052029999999</v>
      </c>
      <c r="H77" s="81"/>
    </row>
    <row r="78" spans="1:8" ht="61.9" customHeight="1" x14ac:dyDescent="0.2">
      <c r="A78" s="247" t="s">
        <v>592</v>
      </c>
      <c r="B78" s="234" t="s">
        <v>491</v>
      </c>
      <c r="C78" s="235">
        <v>7500</v>
      </c>
      <c r="D78" s="236">
        <v>7500</v>
      </c>
      <c r="E78" s="236">
        <v>7500</v>
      </c>
      <c r="F78" s="236">
        <v>0</v>
      </c>
      <c r="G78" s="235">
        <v>0</v>
      </c>
      <c r="H78" s="81"/>
    </row>
    <row r="79" spans="1:8" ht="55.15" customHeight="1" x14ac:dyDescent="0.2">
      <c r="A79" s="247" t="s">
        <v>325</v>
      </c>
      <c r="B79" s="241" t="s">
        <v>619</v>
      </c>
      <c r="C79" s="235">
        <v>55000</v>
      </c>
      <c r="D79" s="236">
        <v>29334</v>
      </c>
      <c r="E79" s="236">
        <v>22334</v>
      </c>
      <c r="F79" s="236">
        <v>7000</v>
      </c>
      <c r="G79" s="235">
        <v>32666</v>
      </c>
    </row>
    <row r="80" spans="1:8" ht="30" hidden="1" customHeight="1" x14ac:dyDescent="0.2">
      <c r="A80" s="247" t="s">
        <v>115</v>
      </c>
      <c r="B80" s="248" t="s">
        <v>116</v>
      </c>
      <c r="C80" s="235">
        <v>0</v>
      </c>
      <c r="D80" s="236">
        <v>0</v>
      </c>
      <c r="E80" s="236">
        <v>0</v>
      </c>
      <c r="F80" s="236">
        <v>0</v>
      </c>
      <c r="G80" s="235">
        <v>0</v>
      </c>
    </row>
    <row r="81" spans="1:7" ht="30" hidden="1" customHeight="1" x14ac:dyDescent="0.2">
      <c r="A81" s="247" t="s">
        <v>550</v>
      </c>
      <c r="B81" s="249" t="s">
        <v>273</v>
      </c>
      <c r="C81" s="235">
        <v>0</v>
      </c>
      <c r="D81" s="236">
        <v>0</v>
      </c>
      <c r="E81" s="236">
        <v>0</v>
      </c>
      <c r="F81" s="236">
        <v>0</v>
      </c>
      <c r="G81" s="235">
        <v>0</v>
      </c>
    </row>
    <row r="82" spans="1:7" ht="49.9" customHeight="1" x14ac:dyDescent="0.2">
      <c r="A82" s="247" t="s">
        <v>424</v>
      </c>
      <c r="B82" s="83" t="s">
        <v>272</v>
      </c>
      <c r="C82" s="235">
        <v>28783.833999999999</v>
      </c>
      <c r="D82" s="236">
        <v>25160.63</v>
      </c>
      <c r="E82" s="236">
        <v>21480.381970000002</v>
      </c>
      <c r="F82" s="236">
        <v>3680.2480299999988</v>
      </c>
      <c r="G82" s="235">
        <v>7303.4520299999967</v>
      </c>
    </row>
    <row r="83" spans="1:7" ht="66.599999999999994" customHeight="1" x14ac:dyDescent="0.2">
      <c r="A83" s="247" t="s">
        <v>363</v>
      </c>
      <c r="B83" s="250" t="s">
        <v>364</v>
      </c>
      <c r="C83" s="235">
        <v>3000</v>
      </c>
      <c r="D83" s="236">
        <v>1000</v>
      </c>
      <c r="E83" s="236">
        <v>0</v>
      </c>
      <c r="F83" s="236">
        <v>1000</v>
      </c>
      <c r="G83" s="235">
        <v>3000</v>
      </c>
    </row>
    <row r="84" spans="1:7" ht="63" x14ac:dyDescent="0.2">
      <c r="A84" s="247" t="s">
        <v>327</v>
      </c>
      <c r="B84" s="234" t="s">
        <v>444</v>
      </c>
      <c r="C84" s="235">
        <v>1034</v>
      </c>
      <c r="D84" s="236">
        <v>517.4</v>
      </c>
      <c r="E84" s="236">
        <v>517.4</v>
      </c>
      <c r="F84" s="236">
        <v>0</v>
      </c>
      <c r="G84" s="235">
        <v>516.6</v>
      </c>
    </row>
    <row r="85" spans="1:7" ht="49.9" customHeight="1" x14ac:dyDescent="0.2">
      <c r="A85" s="256" t="s">
        <v>80</v>
      </c>
      <c r="B85" s="257" t="s">
        <v>631</v>
      </c>
      <c r="C85" s="255">
        <v>9979.1</v>
      </c>
      <c r="D85" s="255">
        <v>4727.3999999999996</v>
      </c>
      <c r="E85" s="255">
        <v>4009.15</v>
      </c>
      <c r="F85" s="255">
        <v>718.25000000000023</v>
      </c>
      <c r="G85" s="255">
        <v>5969.9500000000007</v>
      </c>
    </row>
    <row r="86" spans="1:7" ht="46.15" customHeight="1" x14ac:dyDescent="0.2">
      <c r="A86" s="251" t="s">
        <v>460</v>
      </c>
      <c r="B86" s="248" t="s">
        <v>632</v>
      </c>
      <c r="C86" s="235">
        <v>1807</v>
      </c>
      <c r="D86" s="236">
        <v>1016</v>
      </c>
      <c r="E86" s="236">
        <v>341</v>
      </c>
      <c r="F86" s="236">
        <v>675</v>
      </c>
      <c r="G86" s="235">
        <v>1466</v>
      </c>
    </row>
    <row r="87" spans="1:7" ht="63" customHeight="1" x14ac:dyDescent="0.2">
      <c r="A87" s="251" t="s">
        <v>594</v>
      </c>
      <c r="B87" s="248" t="s">
        <v>633</v>
      </c>
      <c r="C87" s="235">
        <v>3429</v>
      </c>
      <c r="D87" s="236">
        <v>1710.7</v>
      </c>
      <c r="E87" s="236">
        <v>1667.85</v>
      </c>
      <c r="F87" s="236">
        <v>42.850000000000136</v>
      </c>
      <c r="G87" s="235">
        <v>1761.15</v>
      </c>
    </row>
    <row r="88" spans="1:7" ht="61.15" customHeight="1" x14ac:dyDescent="0.2">
      <c r="A88" s="251" t="s">
        <v>117</v>
      </c>
      <c r="B88" s="248" t="s">
        <v>272</v>
      </c>
      <c r="C88" s="235">
        <v>4000</v>
      </c>
      <c r="D88" s="236">
        <v>1607</v>
      </c>
      <c r="E88" s="236">
        <v>1606.6</v>
      </c>
      <c r="F88" s="236">
        <v>0.40000000000009095</v>
      </c>
      <c r="G88" s="235">
        <v>2393.4</v>
      </c>
    </row>
    <row r="89" spans="1:7" ht="73.900000000000006" customHeight="1" x14ac:dyDescent="0.2">
      <c r="A89" s="233" t="s">
        <v>461</v>
      </c>
      <c r="B89" s="234" t="s">
        <v>444</v>
      </c>
      <c r="C89" s="235">
        <v>743.1</v>
      </c>
      <c r="D89" s="236">
        <v>393.7</v>
      </c>
      <c r="E89" s="236">
        <v>393.7</v>
      </c>
      <c r="F89" s="236">
        <v>0</v>
      </c>
      <c r="G89" s="235">
        <v>349.40000000000003</v>
      </c>
    </row>
    <row r="90" spans="1:7" ht="39" customHeight="1" x14ac:dyDescent="0.2">
      <c r="A90" s="253" t="s">
        <v>178</v>
      </c>
      <c r="B90" s="257" t="s">
        <v>634</v>
      </c>
      <c r="C90" s="260">
        <v>4359</v>
      </c>
      <c r="D90" s="260">
        <v>2119.8999999999996</v>
      </c>
      <c r="E90" s="260">
        <v>1943.0562</v>
      </c>
      <c r="F90" s="260">
        <v>176.84380000000002</v>
      </c>
      <c r="G90" s="260">
        <v>2415.9438</v>
      </c>
    </row>
    <row r="91" spans="1:7" ht="58.15" customHeight="1" x14ac:dyDescent="0.2">
      <c r="A91" s="335" t="s">
        <v>244</v>
      </c>
      <c r="B91" s="234" t="s">
        <v>492</v>
      </c>
      <c r="C91" s="235">
        <v>250</v>
      </c>
      <c r="D91" s="236">
        <v>80</v>
      </c>
      <c r="E91" s="236">
        <v>60.08</v>
      </c>
      <c r="F91" s="236">
        <v>19.920000000000002</v>
      </c>
      <c r="G91" s="235">
        <v>189.92000000000002</v>
      </c>
    </row>
    <row r="92" spans="1:7" ht="43.15" customHeight="1" x14ac:dyDescent="0.2">
      <c r="A92" s="336"/>
      <c r="B92" s="234" t="s">
        <v>493</v>
      </c>
      <c r="C92" s="235">
        <v>1388.9</v>
      </c>
      <c r="D92" s="236">
        <v>757.9</v>
      </c>
      <c r="E92" s="236">
        <v>757.9</v>
      </c>
      <c r="F92" s="236">
        <v>0</v>
      </c>
      <c r="G92" s="235">
        <v>631.00000000000011</v>
      </c>
    </row>
    <row r="93" spans="1:7" ht="40.5" customHeight="1" x14ac:dyDescent="0.2">
      <c r="A93" s="335" t="s">
        <v>329</v>
      </c>
      <c r="B93" s="239" t="s">
        <v>118</v>
      </c>
      <c r="C93" s="235">
        <v>300</v>
      </c>
      <c r="D93" s="236">
        <v>151.6</v>
      </c>
      <c r="E93" s="236">
        <v>64.116199999999992</v>
      </c>
      <c r="F93" s="236">
        <v>87.483800000000002</v>
      </c>
      <c r="G93" s="235">
        <v>235.88380000000001</v>
      </c>
    </row>
    <row r="94" spans="1:7" ht="57.6" customHeight="1" x14ac:dyDescent="0.2">
      <c r="A94" s="336"/>
      <c r="B94" s="239" t="s">
        <v>119</v>
      </c>
      <c r="C94" s="235">
        <v>250</v>
      </c>
      <c r="D94" s="236">
        <v>151.1</v>
      </c>
      <c r="E94" s="236">
        <v>102</v>
      </c>
      <c r="F94" s="236">
        <v>49.099999999999994</v>
      </c>
      <c r="G94" s="235">
        <v>148</v>
      </c>
    </row>
    <row r="95" spans="1:7" ht="60.6" customHeight="1" x14ac:dyDescent="0.2">
      <c r="A95" s="233" t="s">
        <v>330</v>
      </c>
      <c r="B95" s="234" t="s">
        <v>81</v>
      </c>
      <c r="C95" s="235">
        <v>400</v>
      </c>
      <c r="D95" s="236">
        <v>110.3</v>
      </c>
      <c r="E95" s="236">
        <v>89.96</v>
      </c>
      <c r="F95" s="236">
        <v>20.340000000000003</v>
      </c>
      <c r="G95" s="235">
        <v>310.04000000000002</v>
      </c>
    </row>
    <row r="96" spans="1:7" ht="71.45" customHeight="1" x14ac:dyDescent="0.2">
      <c r="A96" s="233" t="s">
        <v>331</v>
      </c>
      <c r="B96" s="234" t="s">
        <v>444</v>
      </c>
      <c r="C96" s="235">
        <v>1770.1</v>
      </c>
      <c r="D96" s="236">
        <v>869</v>
      </c>
      <c r="E96" s="236">
        <v>869</v>
      </c>
      <c r="F96" s="236">
        <v>0</v>
      </c>
      <c r="G96" s="235">
        <v>901.09999999999991</v>
      </c>
    </row>
    <row r="97" spans="1:7" s="74" customFormat="1" ht="45.6" customHeight="1" x14ac:dyDescent="0.2">
      <c r="A97" s="253" t="s">
        <v>179</v>
      </c>
      <c r="B97" s="256" t="s">
        <v>61</v>
      </c>
      <c r="C97" s="255">
        <v>37656.199999999997</v>
      </c>
      <c r="D97" s="255">
        <v>2788.5</v>
      </c>
      <c r="E97" s="255">
        <v>1358.9380000000001</v>
      </c>
      <c r="F97" s="255">
        <v>1429.5619999999999</v>
      </c>
      <c r="G97" s="255">
        <v>36297.262000000002</v>
      </c>
    </row>
    <row r="98" spans="1:7" ht="52.9" customHeight="1" x14ac:dyDescent="0.2">
      <c r="A98" s="228">
        <v>2417110</v>
      </c>
      <c r="B98" s="234" t="s">
        <v>639</v>
      </c>
      <c r="C98" s="235">
        <v>18742</v>
      </c>
      <c r="D98" s="236">
        <v>1496.1</v>
      </c>
      <c r="E98" s="236">
        <v>606.53800000000001</v>
      </c>
      <c r="F98" s="236">
        <v>889.5619999999999</v>
      </c>
      <c r="G98" s="235">
        <v>18135.462</v>
      </c>
    </row>
    <row r="99" spans="1:7" ht="43.5" customHeight="1" x14ac:dyDescent="0.2">
      <c r="A99" s="228" t="s">
        <v>120</v>
      </c>
      <c r="B99" s="234" t="s">
        <v>640</v>
      </c>
      <c r="C99" s="235">
        <v>17500</v>
      </c>
      <c r="D99" s="236">
        <v>569.5</v>
      </c>
      <c r="E99" s="236">
        <v>29.5</v>
      </c>
      <c r="F99" s="236">
        <v>540</v>
      </c>
      <c r="G99" s="235">
        <v>17470.5</v>
      </c>
    </row>
    <row r="100" spans="1:7" ht="72.599999999999994" customHeight="1" x14ac:dyDescent="0.2">
      <c r="A100" s="233" t="s">
        <v>167</v>
      </c>
      <c r="B100" s="234" t="s">
        <v>444</v>
      </c>
      <c r="C100" s="235">
        <v>1414.2</v>
      </c>
      <c r="D100" s="236">
        <v>722.9</v>
      </c>
      <c r="E100" s="236">
        <v>722.9</v>
      </c>
      <c r="F100" s="236">
        <v>0</v>
      </c>
      <c r="G100" s="235">
        <v>691.30000000000007</v>
      </c>
    </row>
    <row r="101" spans="1:7" s="74" customFormat="1" ht="43.15" customHeight="1" x14ac:dyDescent="0.2">
      <c r="A101" s="256" t="s">
        <v>180</v>
      </c>
      <c r="B101" s="254" t="s">
        <v>474</v>
      </c>
      <c r="C101" s="255">
        <v>1616</v>
      </c>
      <c r="D101" s="255">
        <v>1188</v>
      </c>
      <c r="E101" s="255">
        <v>1107.9000000000001</v>
      </c>
      <c r="F101" s="255">
        <v>80.099999999999909</v>
      </c>
      <c r="G101" s="255">
        <v>508.09999999999997</v>
      </c>
    </row>
    <row r="102" spans="1:7" ht="36.75" customHeight="1" x14ac:dyDescent="0.2">
      <c r="A102" s="233" t="s">
        <v>169</v>
      </c>
      <c r="B102" s="234" t="s">
        <v>641</v>
      </c>
      <c r="C102" s="235">
        <v>900</v>
      </c>
      <c r="D102" s="236">
        <v>829.8</v>
      </c>
      <c r="E102" s="236">
        <v>749.7</v>
      </c>
      <c r="F102" s="236">
        <v>80.099999999999909</v>
      </c>
      <c r="G102" s="235">
        <v>150.29999999999995</v>
      </c>
    </row>
    <row r="103" spans="1:7" ht="64.150000000000006" customHeight="1" x14ac:dyDescent="0.2">
      <c r="A103" s="233" t="s">
        <v>170</v>
      </c>
      <c r="B103" s="234" t="s">
        <v>444</v>
      </c>
      <c r="C103" s="235">
        <v>716</v>
      </c>
      <c r="D103" s="236">
        <v>358.2</v>
      </c>
      <c r="E103" s="236">
        <v>358.2</v>
      </c>
      <c r="F103" s="236">
        <v>0</v>
      </c>
      <c r="G103" s="235">
        <v>357.8</v>
      </c>
    </row>
    <row r="104" spans="1:7" s="74" customFormat="1" ht="36" customHeight="1" x14ac:dyDescent="0.2">
      <c r="A104" s="253" t="s">
        <v>184</v>
      </c>
      <c r="B104" s="254" t="s">
        <v>729</v>
      </c>
      <c r="C104" s="255">
        <v>1829.8</v>
      </c>
      <c r="D104" s="255">
        <v>844.5</v>
      </c>
      <c r="E104" s="255">
        <v>644.84500000000003</v>
      </c>
      <c r="F104" s="255">
        <v>199.655</v>
      </c>
      <c r="G104" s="255">
        <v>1184.9549999999999</v>
      </c>
    </row>
    <row r="105" spans="1:7" ht="43.15" customHeight="1" x14ac:dyDescent="0.2">
      <c r="A105" s="233" t="s">
        <v>172</v>
      </c>
      <c r="B105" s="242" t="s">
        <v>93</v>
      </c>
      <c r="C105" s="235">
        <v>1000</v>
      </c>
      <c r="D105" s="236">
        <v>440</v>
      </c>
      <c r="E105" s="236">
        <v>240.345</v>
      </c>
      <c r="F105" s="236">
        <v>199.655</v>
      </c>
      <c r="G105" s="235">
        <v>759.65499999999997</v>
      </c>
    </row>
    <row r="106" spans="1:7" ht="65.45" customHeight="1" x14ac:dyDescent="0.2">
      <c r="A106" s="233" t="s">
        <v>598</v>
      </c>
      <c r="B106" s="234" t="s">
        <v>444</v>
      </c>
      <c r="C106" s="235">
        <v>829.8</v>
      </c>
      <c r="D106" s="236">
        <v>404.5</v>
      </c>
      <c r="E106" s="236">
        <v>404.5</v>
      </c>
      <c r="F106" s="236">
        <v>0</v>
      </c>
      <c r="G106" s="235">
        <v>425.29999999999995</v>
      </c>
    </row>
    <row r="107" spans="1:7" s="74" customFormat="1" ht="39.75" customHeight="1" x14ac:dyDescent="0.2">
      <c r="A107" s="253" t="s">
        <v>185</v>
      </c>
      <c r="B107" s="257" t="s">
        <v>635</v>
      </c>
      <c r="C107" s="255">
        <v>47784.277000000002</v>
      </c>
      <c r="D107" s="255">
        <v>25940.877</v>
      </c>
      <c r="E107" s="255">
        <v>21119.147000000001</v>
      </c>
      <c r="F107" s="255">
        <v>4821.7299999999996</v>
      </c>
      <c r="G107" s="255">
        <v>26665.129999999997</v>
      </c>
    </row>
    <row r="108" spans="1:7" ht="73.150000000000006" customHeight="1" x14ac:dyDescent="0.2">
      <c r="A108" s="228" t="s">
        <v>551</v>
      </c>
      <c r="B108" s="234" t="s">
        <v>121</v>
      </c>
      <c r="C108" s="235">
        <v>18800</v>
      </c>
      <c r="D108" s="236">
        <v>11650</v>
      </c>
      <c r="E108" s="236">
        <v>11350</v>
      </c>
      <c r="F108" s="236">
        <v>300</v>
      </c>
      <c r="G108" s="235">
        <v>7450</v>
      </c>
    </row>
    <row r="109" spans="1:7" ht="78.599999999999994" customHeight="1" x14ac:dyDescent="0.2">
      <c r="A109" s="233" t="s">
        <v>552</v>
      </c>
      <c r="B109" s="241" t="s">
        <v>122</v>
      </c>
      <c r="C109" s="235">
        <v>9400</v>
      </c>
      <c r="D109" s="236">
        <v>4520</v>
      </c>
      <c r="E109" s="236">
        <v>3180</v>
      </c>
      <c r="F109" s="236">
        <v>1340</v>
      </c>
      <c r="G109" s="235">
        <v>6220</v>
      </c>
    </row>
    <row r="110" spans="1:7" s="74" customFormat="1" ht="58.9" customHeight="1" x14ac:dyDescent="0.2">
      <c r="A110" s="233" t="s">
        <v>123</v>
      </c>
      <c r="B110" s="241" t="s">
        <v>124</v>
      </c>
      <c r="C110" s="235">
        <v>3037</v>
      </c>
      <c r="D110" s="236">
        <v>1307.7</v>
      </c>
      <c r="E110" s="236">
        <v>105.07</v>
      </c>
      <c r="F110" s="236">
        <v>1202.6300000000001</v>
      </c>
      <c r="G110" s="235">
        <v>2931.93</v>
      </c>
    </row>
    <row r="111" spans="1:7" ht="75.599999999999994" customHeight="1" x14ac:dyDescent="0.2">
      <c r="A111" s="228">
        <v>2717610</v>
      </c>
      <c r="B111" s="242" t="s">
        <v>125</v>
      </c>
      <c r="C111" s="235">
        <v>9703.8770000000004</v>
      </c>
      <c r="D111" s="236">
        <v>3503.877</v>
      </c>
      <c r="E111" s="236">
        <v>2229.777</v>
      </c>
      <c r="F111" s="236">
        <v>1274.0999999999999</v>
      </c>
      <c r="G111" s="235">
        <v>7474.1</v>
      </c>
    </row>
    <row r="112" spans="1:7" ht="54.75" customHeight="1" x14ac:dyDescent="0.2">
      <c r="A112" s="233" t="s">
        <v>365</v>
      </c>
      <c r="B112" s="234" t="s">
        <v>92</v>
      </c>
      <c r="C112" s="235">
        <v>4110</v>
      </c>
      <c r="D112" s="236">
        <v>3500</v>
      </c>
      <c r="E112" s="236">
        <v>2795</v>
      </c>
      <c r="F112" s="236">
        <v>705</v>
      </c>
      <c r="G112" s="235">
        <v>1315</v>
      </c>
    </row>
    <row r="113" spans="1:7" ht="64.900000000000006" customHeight="1" x14ac:dyDescent="0.2">
      <c r="A113" s="233" t="s">
        <v>501</v>
      </c>
      <c r="B113" s="234" t="s">
        <v>444</v>
      </c>
      <c r="C113" s="235">
        <v>2733.4</v>
      </c>
      <c r="D113" s="236">
        <v>1459.3</v>
      </c>
      <c r="E113" s="236">
        <v>1459.3</v>
      </c>
      <c r="F113" s="236">
        <v>0</v>
      </c>
      <c r="G113" s="235">
        <v>1274.1000000000001</v>
      </c>
    </row>
    <row r="114" spans="1:7" ht="41.45" customHeight="1" x14ac:dyDescent="0.2">
      <c r="A114" s="253" t="s">
        <v>186</v>
      </c>
      <c r="B114" s="256" t="s">
        <v>274</v>
      </c>
      <c r="C114" s="260">
        <v>9353.5</v>
      </c>
      <c r="D114" s="260">
        <v>4225.7</v>
      </c>
      <c r="E114" s="260">
        <v>1289</v>
      </c>
      <c r="F114" s="260">
        <v>2936.7</v>
      </c>
      <c r="G114" s="260">
        <v>8064.5</v>
      </c>
    </row>
    <row r="115" spans="1:7" ht="58.9" customHeight="1" x14ac:dyDescent="0.2">
      <c r="A115" s="252" t="s">
        <v>366</v>
      </c>
      <c r="B115" s="234" t="s">
        <v>126</v>
      </c>
      <c r="C115" s="235">
        <v>7693.5</v>
      </c>
      <c r="D115" s="236">
        <v>3490.7</v>
      </c>
      <c r="E115" s="236">
        <v>554</v>
      </c>
      <c r="F115" s="236">
        <v>2936.7</v>
      </c>
      <c r="G115" s="235">
        <v>7139.5</v>
      </c>
    </row>
    <row r="116" spans="1:7" ht="63.6" customHeight="1" x14ac:dyDescent="0.2">
      <c r="A116" s="252">
        <v>2819800</v>
      </c>
      <c r="B116" s="234" t="s">
        <v>444</v>
      </c>
      <c r="C116" s="235">
        <v>1660</v>
      </c>
      <c r="D116" s="236">
        <v>735</v>
      </c>
      <c r="E116" s="236">
        <v>735</v>
      </c>
      <c r="F116" s="236">
        <v>0</v>
      </c>
      <c r="G116" s="235">
        <v>925</v>
      </c>
    </row>
    <row r="117" spans="1:7" s="74" customFormat="1" ht="30" customHeight="1" x14ac:dyDescent="0.2">
      <c r="A117" s="253" t="s">
        <v>187</v>
      </c>
      <c r="B117" s="254" t="s">
        <v>139</v>
      </c>
      <c r="C117" s="255">
        <v>30945.7</v>
      </c>
      <c r="D117" s="255">
        <v>15212.499999999998</v>
      </c>
      <c r="E117" s="255">
        <v>12752.800000000001</v>
      </c>
      <c r="F117" s="255">
        <v>2459.6999999999989</v>
      </c>
      <c r="G117" s="255">
        <v>18192.899999999998</v>
      </c>
    </row>
    <row r="118" spans="1:7" ht="40.5" customHeight="1" x14ac:dyDescent="0.2">
      <c r="A118" s="233" t="s">
        <v>505</v>
      </c>
      <c r="B118" s="237" t="s">
        <v>275</v>
      </c>
      <c r="C118" s="235">
        <v>20567.3</v>
      </c>
      <c r="D118" s="236">
        <v>10011.9</v>
      </c>
      <c r="E118" s="236">
        <v>7653.1</v>
      </c>
      <c r="F118" s="236">
        <v>2358.7999999999993</v>
      </c>
      <c r="G118" s="235">
        <v>12914.199999999999</v>
      </c>
    </row>
    <row r="119" spans="1:7" ht="50.25" customHeight="1" x14ac:dyDescent="0.2">
      <c r="A119" s="233" t="s">
        <v>597</v>
      </c>
      <c r="B119" s="237" t="s">
        <v>127</v>
      </c>
      <c r="C119" s="235">
        <v>9001.2000000000007</v>
      </c>
      <c r="D119" s="236">
        <v>4551.2</v>
      </c>
      <c r="E119" s="236">
        <v>4450.3</v>
      </c>
      <c r="F119" s="236">
        <v>100.89999999999964</v>
      </c>
      <c r="G119" s="235">
        <v>4550.9000000000005</v>
      </c>
    </row>
    <row r="120" spans="1:7" ht="59.25" hidden="1" customHeight="1" x14ac:dyDescent="0.2">
      <c r="A120" s="233" t="s">
        <v>506</v>
      </c>
      <c r="B120" s="237" t="s">
        <v>636</v>
      </c>
      <c r="C120" s="235">
        <v>0</v>
      </c>
      <c r="D120" s="236">
        <v>0</v>
      </c>
      <c r="E120" s="236">
        <v>0</v>
      </c>
      <c r="F120" s="236">
        <v>0</v>
      </c>
      <c r="G120" s="235">
        <v>0</v>
      </c>
    </row>
    <row r="121" spans="1:7" ht="67.900000000000006" customHeight="1" x14ac:dyDescent="0.2">
      <c r="A121" s="233" t="s">
        <v>506</v>
      </c>
      <c r="B121" s="234" t="s">
        <v>444</v>
      </c>
      <c r="C121" s="235">
        <v>1377.2</v>
      </c>
      <c r="D121" s="236">
        <v>649.4</v>
      </c>
      <c r="E121" s="236">
        <v>649.4</v>
      </c>
      <c r="F121" s="236">
        <v>0</v>
      </c>
      <c r="G121" s="235">
        <v>727.80000000000007</v>
      </c>
    </row>
    <row r="122" spans="1:7" ht="27" customHeight="1" x14ac:dyDescent="0.2">
      <c r="A122" s="256" t="s">
        <v>295</v>
      </c>
      <c r="B122" s="257" t="s">
        <v>64</v>
      </c>
      <c r="C122" s="260">
        <v>4070</v>
      </c>
      <c r="D122" s="260">
        <v>2145.1999999999998</v>
      </c>
      <c r="E122" s="260">
        <v>2145.1999999999998</v>
      </c>
      <c r="F122" s="260"/>
      <c r="G122" s="260">
        <v>1924.8000000000002</v>
      </c>
    </row>
    <row r="123" spans="1:7" ht="71.45" customHeight="1" x14ac:dyDescent="0.2">
      <c r="A123" s="233" t="s">
        <v>509</v>
      </c>
      <c r="B123" s="234" t="s">
        <v>444</v>
      </c>
      <c r="C123" s="235">
        <v>4070</v>
      </c>
      <c r="D123" s="236">
        <v>2145.1999999999998</v>
      </c>
      <c r="E123" s="236">
        <v>2145.1999999999998</v>
      </c>
      <c r="F123" s="236"/>
      <c r="G123" s="235">
        <v>1924.8000000000002</v>
      </c>
    </row>
    <row r="124" spans="1:7" s="74" customFormat="1" ht="28.15" customHeight="1" x14ac:dyDescent="0.2">
      <c r="A124" s="261"/>
      <c r="B124" s="262" t="s">
        <v>276</v>
      </c>
      <c r="C124" s="260">
        <v>697752.90862999996</v>
      </c>
      <c r="D124" s="260">
        <v>419207.71163000009</v>
      </c>
      <c r="E124" s="260">
        <v>363694.30424999999</v>
      </c>
      <c r="F124" s="260">
        <v>55513.40737999999</v>
      </c>
      <c r="G124" s="260">
        <v>334058.60438000003</v>
      </c>
    </row>
    <row r="125" spans="1:7" x14ac:dyDescent="0.2">
      <c r="C125" s="81"/>
    </row>
    <row r="126" spans="1:7" x14ac:dyDescent="0.2">
      <c r="E126" s="81"/>
    </row>
  </sheetData>
  <mergeCells count="9">
    <mergeCell ref="A31:A33"/>
    <mergeCell ref="A62:A63"/>
    <mergeCell ref="A91:A92"/>
    <mergeCell ref="A93:A94"/>
    <mergeCell ref="A1:G1"/>
    <mergeCell ref="A3:A4"/>
    <mergeCell ref="B3:B4"/>
    <mergeCell ref="A6:A8"/>
    <mergeCell ref="C3:G3"/>
  </mergeCells>
  <phoneticPr fontId="47" type="noConversion"/>
  <pageMargins left="0.47244094488188981" right="0.23622047244094491" top="0.39370078740157483" bottom="0.39370078740157483" header="0.19685039370078741" footer="0.19685039370078741"/>
  <pageSetup paperSize="9" scale="80" fitToHeight="7" orientation="portrait" r:id="rId1"/>
  <headerFooter alignWithMargins="0">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F26"/>
  <sheetViews>
    <sheetView showGridLines="0" showZeros="0" view="pageBreakPreview" zoomScale="75" zoomScaleNormal="75" zoomScaleSheetLayoutView="75" workbookViewId="0">
      <selection activeCell="C22" sqref="C22"/>
    </sheetView>
  </sheetViews>
  <sheetFormatPr defaultRowHeight="12.75" x14ac:dyDescent="0.2"/>
  <cols>
    <col min="1" max="1" width="7" style="268" customWidth="1"/>
    <col min="2" max="2" width="58" style="269" customWidth="1"/>
    <col min="3" max="3" width="16.7109375" style="269" customWidth="1"/>
    <col min="4" max="4" width="16" style="263" customWidth="1"/>
    <col min="5" max="5" width="15.5703125" style="263" customWidth="1"/>
    <col min="6" max="6" width="16.5703125" style="263" customWidth="1"/>
    <col min="7" max="16384" width="9.140625" style="263"/>
  </cols>
  <sheetData>
    <row r="1" spans="1:6" ht="41.45" customHeight="1" x14ac:dyDescent="0.2">
      <c r="A1" s="341" t="s">
        <v>387</v>
      </c>
      <c r="B1" s="341"/>
      <c r="C1" s="341"/>
      <c r="D1" s="341"/>
      <c r="E1" s="341"/>
      <c r="F1" s="341"/>
    </row>
    <row r="2" spans="1:6" ht="18.75" x14ac:dyDescent="0.2">
      <c r="A2" s="264"/>
      <c r="B2" s="265"/>
      <c r="C2" s="265"/>
      <c r="F2" s="263" t="s">
        <v>585</v>
      </c>
    </row>
    <row r="3" spans="1:6" s="266" customFormat="1" ht="51.6" customHeight="1" x14ac:dyDescent="0.3">
      <c r="A3" s="279" t="s">
        <v>647</v>
      </c>
      <c r="B3" s="280" t="s">
        <v>648</v>
      </c>
      <c r="C3" s="281" t="s">
        <v>649</v>
      </c>
      <c r="D3" s="279" t="s">
        <v>355</v>
      </c>
      <c r="E3" s="279" t="s">
        <v>519</v>
      </c>
      <c r="F3" s="279" t="s">
        <v>520</v>
      </c>
    </row>
    <row r="4" spans="1:6" s="267" customFormat="1" ht="18.75" x14ac:dyDescent="0.3">
      <c r="A4" s="293"/>
      <c r="B4" s="294" t="s">
        <v>34</v>
      </c>
      <c r="C4" s="295">
        <f>C5+C7+C10+C12+C14+C17+C19+C21+C23+C25</f>
        <v>8850000</v>
      </c>
      <c r="D4" s="295">
        <f>D5+D7+D10+D12+D14+D17+D19+D21+D23+D25</f>
        <v>6250000</v>
      </c>
      <c r="E4" s="295">
        <f>E5+E7+E10+E12+E14+E17+E19+E21+E23+E25</f>
        <v>300000</v>
      </c>
      <c r="F4" s="295">
        <f>F5+F7+F10+F12+F14+F17+F19+F21+F23+F25</f>
        <v>5950000</v>
      </c>
    </row>
    <row r="5" spans="1:6" s="267" customFormat="1" ht="27" customHeight="1" x14ac:dyDescent="0.3">
      <c r="A5" s="296" t="s">
        <v>650</v>
      </c>
      <c r="B5" s="287" t="s">
        <v>367</v>
      </c>
      <c r="C5" s="297">
        <f>C6</f>
        <v>200000</v>
      </c>
      <c r="D5" s="297">
        <f>D6</f>
        <v>100000</v>
      </c>
      <c r="E5" s="297">
        <f>E6</f>
        <v>0</v>
      </c>
      <c r="F5" s="297">
        <f>F6</f>
        <v>100000</v>
      </c>
    </row>
    <row r="6" spans="1:6" s="267" customFormat="1" ht="39.75" customHeight="1" x14ac:dyDescent="0.3">
      <c r="A6" s="293"/>
      <c r="B6" s="288" t="s">
        <v>368</v>
      </c>
      <c r="C6" s="298">
        <v>200000</v>
      </c>
      <c r="D6" s="299">
        <v>100000</v>
      </c>
      <c r="E6" s="299">
        <v>0</v>
      </c>
      <c r="F6" s="299">
        <v>100000</v>
      </c>
    </row>
    <row r="7" spans="1:6" s="267" customFormat="1" ht="30" customHeight="1" x14ac:dyDescent="0.3">
      <c r="A7" s="296" t="s">
        <v>204</v>
      </c>
      <c r="B7" s="287" t="s">
        <v>369</v>
      </c>
      <c r="C7" s="297">
        <f>SUM(C8:C9)</f>
        <v>1700000</v>
      </c>
      <c r="D7" s="297">
        <f>SUM(D8:D9)</f>
        <v>600000</v>
      </c>
      <c r="E7" s="297">
        <f>SUM(E8:E9)</f>
        <v>0</v>
      </c>
      <c r="F7" s="297">
        <f>SUM(F8:F9)</f>
        <v>600000</v>
      </c>
    </row>
    <row r="8" spans="1:6" s="267" customFormat="1" ht="47.45" customHeight="1" x14ac:dyDescent="0.3">
      <c r="A8" s="293"/>
      <c r="B8" s="288" t="s">
        <v>368</v>
      </c>
      <c r="C8" s="298">
        <v>200000</v>
      </c>
      <c r="D8" s="299">
        <v>100000</v>
      </c>
      <c r="E8" s="299">
        <v>0</v>
      </c>
      <c r="F8" s="299">
        <v>100000</v>
      </c>
    </row>
    <row r="9" spans="1:6" s="267" customFormat="1" ht="37.9" customHeight="1" x14ac:dyDescent="0.3">
      <c r="A9" s="293"/>
      <c r="B9" s="289" t="s">
        <v>370</v>
      </c>
      <c r="C9" s="298">
        <v>1500000</v>
      </c>
      <c r="D9" s="299">
        <v>500000</v>
      </c>
      <c r="E9" s="299">
        <v>0</v>
      </c>
      <c r="F9" s="299">
        <v>500000</v>
      </c>
    </row>
    <row r="10" spans="1:6" s="267" customFormat="1" ht="27.6" customHeight="1" x14ac:dyDescent="0.3">
      <c r="A10" s="296" t="s">
        <v>371</v>
      </c>
      <c r="B10" s="287" t="s">
        <v>372</v>
      </c>
      <c r="C10" s="297">
        <f>C11</f>
        <v>200000</v>
      </c>
      <c r="D10" s="297">
        <f>D11</f>
        <v>100000</v>
      </c>
      <c r="E10" s="297">
        <f>E11</f>
        <v>0</v>
      </c>
      <c r="F10" s="297">
        <f>F11</f>
        <v>100000</v>
      </c>
    </row>
    <row r="11" spans="1:6" s="267" customFormat="1" ht="42" customHeight="1" x14ac:dyDescent="0.3">
      <c r="A11" s="293"/>
      <c r="B11" s="288" t="s">
        <v>368</v>
      </c>
      <c r="C11" s="298">
        <v>200000</v>
      </c>
      <c r="D11" s="299">
        <v>100000</v>
      </c>
      <c r="E11" s="299">
        <v>0</v>
      </c>
      <c r="F11" s="299">
        <v>100000</v>
      </c>
    </row>
    <row r="12" spans="1:6" s="267" customFormat="1" ht="34.15" customHeight="1" x14ac:dyDescent="0.3">
      <c r="A12" s="296" t="s">
        <v>373</v>
      </c>
      <c r="B12" s="287" t="s">
        <v>374</v>
      </c>
      <c r="C12" s="297">
        <f>C13</f>
        <v>200000</v>
      </c>
      <c r="D12" s="297">
        <f>D13</f>
        <v>100000</v>
      </c>
      <c r="E12" s="297">
        <f>E13</f>
        <v>0</v>
      </c>
      <c r="F12" s="297">
        <f>F13</f>
        <v>100000</v>
      </c>
    </row>
    <row r="13" spans="1:6" s="267" customFormat="1" ht="42" customHeight="1" x14ac:dyDescent="0.3">
      <c r="A13" s="293"/>
      <c r="B13" s="288" t="s">
        <v>368</v>
      </c>
      <c r="C13" s="298">
        <v>200000</v>
      </c>
      <c r="D13" s="299">
        <v>100000</v>
      </c>
      <c r="E13" s="299">
        <v>0</v>
      </c>
      <c r="F13" s="299">
        <v>100000</v>
      </c>
    </row>
    <row r="14" spans="1:6" s="267" customFormat="1" ht="31.15" customHeight="1" x14ac:dyDescent="0.3">
      <c r="A14" s="296" t="s">
        <v>375</v>
      </c>
      <c r="B14" s="287" t="s">
        <v>376</v>
      </c>
      <c r="C14" s="297">
        <f>SUM(C15:C16)</f>
        <v>1700000</v>
      </c>
      <c r="D14" s="297">
        <f>SUM(D15:D16)</f>
        <v>600000</v>
      </c>
      <c r="E14" s="297">
        <f>SUM(E15:E16)</f>
        <v>0</v>
      </c>
      <c r="F14" s="297">
        <f>SUM(F15:F16)</f>
        <v>600000</v>
      </c>
    </row>
    <row r="15" spans="1:6" s="267" customFormat="1" ht="39.75" customHeight="1" x14ac:dyDescent="0.3">
      <c r="A15" s="293"/>
      <c r="B15" s="288" t="s">
        <v>368</v>
      </c>
      <c r="C15" s="298">
        <v>200000</v>
      </c>
      <c r="D15" s="299">
        <v>100000</v>
      </c>
      <c r="E15" s="299">
        <v>0</v>
      </c>
      <c r="F15" s="299">
        <v>100000</v>
      </c>
    </row>
    <row r="16" spans="1:6" s="267" customFormat="1" ht="57" customHeight="1" x14ac:dyDescent="0.3">
      <c r="A16" s="293"/>
      <c r="B16" s="288" t="s">
        <v>370</v>
      </c>
      <c r="C16" s="298">
        <v>1500000</v>
      </c>
      <c r="D16" s="299">
        <v>500000</v>
      </c>
      <c r="E16" s="299">
        <v>0</v>
      </c>
      <c r="F16" s="299">
        <v>500000</v>
      </c>
    </row>
    <row r="17" spans="1:6" s="267" customFormat="1" ht="18.75" x14ac:dyDescent="0.3">
      <c r="A17" s="296" t="s">
        <v>377</v>
      </c>
      <c r="B17" s="287" t="s">
        <v>378</v>
      </c>
      <c r="C17" s="297">
        <f>C18</f>
        <v>200000</v>
      </c>
      <c r="D17" s="297">
        <f>D18</f>
        <v>100000</v>
      </c>
      <c r="E17" s="297">
        <f>E18</f>
        <v>0</v>
      </c>
      <c r="F17" s="297">
        <f>F18</f>
        <v>100000</v>
      </c>
    </row>
    <row r="18" spans="1:6" s="267" customFormat="1" ht="38.25" customHeight="1" x14ac:dyDescent="0.3">
      <c r="A18" s="293"/>
      <c r="B18" s="290" t="s">
        <v>368</v>
      </c>
      <c r="C18" s="298">
        <v>200000</v>
      </c>
      <c r="D18" s="299">
        <v>100000</v>
      </c>
      <c r="E18" s="299">
        <v>0</v>
      </c>
      <c r="F18" s="299">
        <v>100000</v>
      </c>
    </row>
    <row r="19" spans="1:6" s="267" customFormat="1" ht="22.5" customHeight="1" x14ac:dyDescent="0.3">
      <c r="A19" s="296" t="s">
        <v>379</v>
      </c>
      <c r="B19" s="291" t="s">
        <v>39</v>
      </c>
      <c r="C19" s="297">
        <f>C20</f>
        <v>300000</v>
      </c>
      <c r="D19" s="297">
        <f>D20</f>
        <v>300000</v>
      </c>
      <c r="E19" s="297">
        <f>E20</f>
        <v>300000</v>
      </c>
      <c r="F19" s="297">
        <f>F20</f>
        <v>0</v>
      </c>
    </row>
    <row r="20" spans="1:6" s="267" customFormat="1" ht="57.75" customHeight="1" x14ac:dyDescent="0.3">
      <c r="A20" s="300"/>
      <c r="B20" s="292" t="s">
        <v>423</v>
      </c>
      <c r="C20" s="301">
        <v>300000</v>
      </c>
      <c r="D20" s="302">
        <v>300000</v>
      </c>
      <c r="E20" s="302">
        <v>300000</v>
      </c>
      <c r="F20" s="302">
        <v>0</v>
      </c>
    </row>
    <row r="21" spans="1:6" s="267" customFormat="1" ht="21.75" customHeight="1" x14ac:dyDescent="0.3">
      <c r="A21" s="296" t="s">
        <v>380</v>
      </c>
      <c r="B21" s="291" t="s">
        <v>35</v>
      </c>
      <c r="C21" s="297">
        <f>C22</f>
        <v>150000</v>
      </c>
      <c r="D21" s="297">
        <f>D22</f>
        <v>150000</v>
      </c>
      <c r="E21" s="297">
        <f>E22</f>
        <v>0</v>
      </c>
      <c r="F21" s="297">
        <f>F22</f>
        <v>150000</v>
      </c>
    </row>
    <row r="22" spans="1:6" s="267" customFormat="1" ht="136.5" customHeight="1" x14ac:dyDescent="0.3">
      <c r="A22" s="300"/>
      <c r="B22" s="292" t="s">
        <v>521</v>
      </c>
      <c r="C22" s="301">
        <v>150000</v>
      </c>
      <c r="D22" s="302">
        <v>150000</v>
      </c>
      <c r="E22" s="302">
        <v>0</v>
      </c>
      <c r="F22" s="302">
        <v>150000</v>
      </c>
    </row>
    <row r="23" spans="1:6" s="267" customFormat="1" ht="40.9" customHeight="1" x14ac:dyDescent="0.3">
      <c r="A23" s="296" t="s">
        <v>381</v>
      </c>
      <c r="B23" s="287" t="s">
        <v>382</v>
      </c>
      <c r="C23" s="297">
        <f>C24</f>
        <v>4000000</v>
      </c>
      <c r="D23" s="297">
        <f>D24</f>
        <v>4000000</v>
      </c>
      <c r="E23" s="297">
        <f>E24</f>
        <v>0</v>
      </c>
      <c r="F23" s="297">
        <f>F24</f>
        <v>4000000</v>
      </c>
    </row>
    <row r="24" spans="1:6" s="267" customFormat="1" ht="70.900000000000006" customHeight="1" x14ac:dyDescent="0.3">
      <c r="A24" s="300"/>
      <c r="B24" s="288" t="s">
        <v>383</v>
      </c>
      <c r="C24" s="301">
        <v>4000000</v>
      </c>
      <c r="D24" s="302">
        <v>4000000</v>
      </c>
      <c r="E24" s="302">
        <v>0</v>
      </c>
      <c r="F24" s="302">
        <v>4000000</v>
      </c>
    </row>
    <row r="25" spans="1:6" ht="15.75" x14ac:dyDescent="0.2">
      <c r="A25" s="296" t="s">
        <v>384</v>
      </c>
      <c r="B25" s="291" t="s">
        <v>385</v>
      </c>
      <c r="C25" s="297">
        <f>C26</f>
        <v>200000</v>
      </c>
      <c r="D25" s="297">
        <f>D26</f>
        <v>200000</v>
      </c>
      <c r="E25" s="297">
        <f>E26</f>
        <v>0</v>
      </c>
      <c r="F25" s="297">
        <f>F26</f>
        <v>200000</v>
      </c>
    </row>
    <row r="26" spans="1:6" ht="57.75" customHeight="1" x14ac:dyDescent="0.25">
      <c r="A26" s="303"/>
      <c r="B26" s="289" t="s">
        <v>386</v>
      </c>
      <c r="C26" s="301">
        <v>200000</v>
      </c>
      <c r="D26" s="304">
        <v>200000</v>
      </c>
      <c r="E26" s="304">
        <v>0</v>
      </c>
      <c r="F26" s="304">
        <v>200000</v>
      </c>
    </row>
  </sheetData>
  <mergeCells count="1">
    <mergeCell ref="A1:F1"/>
  </mergeCells>
  <phoneticPr fontId="51" type="noConversion"/>
  <printOptions horizontalCentered="1"/>
  <pageMargins left="0.59055118110236227" right="0" top="0.39370078740157483" bottom="0.19685039370078741" header="0.51181102362204722" footer="0.31496062992125984"/>
  <pageSetup paperSize="9" scale="7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9</vt:i4>
      </vt:variant>
    </vt:vector>
  </HeadingPairs>
  <TitlesOfParts>
    <vt:vector size="16" baseType="lpstr">
      <vt:lpstr>Доходи</vt:lpstr>
      <vt:lpstr>Видатки</vt:lpstr>
      <vt:lpstr>Кредитування</vt:lpstr>
      <vt:lpstr>джерела</vt:lpstr>
      <vt:lpstr>порівняння</vt:lpstr>
      <vt:lpstr>всього по програмам</vt:lpstr>
      <vt:lpstr>Субвенції</vt:lpstr>
      <vt:lpstr>Видатки!Заголовки_для_печати</vt:lpstr>
      <vt:lpstr>'всього по програмам'!Заголовки_для_печати</vt:lpstr>
      <vt:lpstr>Доходи!Заголовки_для_печати</vt:lpstr>
      <vt:lpstr>порівняння!Заголовки_для_печати</vt:lpstr>
      <vt:lpstr>Субвенції!Заголовки_для_печати</vt:lpstr>
      <vt:lpstr>'всього по програмам'!Область_печати</vt:lpstr>
      <vt:lpstr>Доходи!Область_печати</vt:lpstr>
      <vt:lpstr>порівняння!Область_печати</vt:lpstr>
      <vt:lpstr>Субвенції!Область_печати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vikz-01</dc:creator>
  <cp:lastModifiedBy>vikz-01</cp:lastModifiedBy>
  <cp:lastPrinted>2024-08-20T06:48:13Z</cp:lastPrinted>
  <dcterms:created xsi:type="dcterms:W3CDTF">2021-02-01T07:32:26Z</dcterms:created>
  <dcterms:modified xsi:type="dcterms:W3CDTF">2024-08-27T08:37:22Z</dcterms:modified>
</cp:coreProperties>
</file>